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10" windowWidth="11295" windowHeight="6315" activeTab="1"/>
  </bookViews>
  <sheets>
    <sheet name="ДДН!" sheetId="7" r:id="rId1"/>
    <sheet name="Баланс-ДДН" sheetId="4" r:id="rId2"/>
    <sheet name="Динамика!" sheetId="8" r:id="rId3"/>
  </sheets>
  <definedNames>
    <definedName name="_xlnm.Print_Titles" localSheetId="1">'Баланс-ДДН'!$5:$6</definedName>
  </definedNames>
  <calcPr calcId="125725"/>
</workbook>
</file>

<file path=xl/calcChain.xml><?xml version="1.0" encoding="utf-8"?>
<calcChain xmlns="http://schemas.openxmlformats.org/spreadsheetml/2006/main">
  <c r="C45" i="4"/>
  <c r="D45"/>
  <c r="E45"/>
  <c r="F45"/>
  <c r="G45"/>
  <c r="C29"/>
  <c r="D29"/>
  <c r="E29"/>
  <c r="F29"/>
  <c r="G29"/>
  <c r="C25"/>
  <c r="D25"/>
  <c r="E25"/>
  <c r="F25"/>
  <c r="G25"/>
  <c r="C21"/>
  <c r="D21"/>
  <c r="E21"/>
  <c r="F21"/>
  <c r="G21"/>
  <c r="C16"/>
  <c r="D16"/>
  <c r="E16"/>
  <c r="F16"/>
  <c r="G16"/>
  <c r="C10"/>
  <c r="D10"/>
  <c r="E10"/>
  <c r="F10"/>
  <c r="G10"/>
  <c r="G35" l="1"/>
  <c r="C35"/>
  <c r="C15"/>
  <c r="G15"/>
  <c r="G23" s="1"/>
  <c r="F35"/>
  <c r="D35"/>
  <c r="E35"/>
  <c r="F15"/>
  <c r="E15"/>
  <c r="D15"/>
  <c r="B45"/>
  <c r="B29"/>
  <c r="B25"/>
  <c r="C23" l="1"/>
  <c r="E23"/>
  <c r="F23"/>
  <c r="D23"/>
  <c r="B35"/>
  <c r="B21"/>
  <c r="B16"/>
  <c r="B10"/>
  <c r="B15" l="1"/>
  <c r="B23" s="1"/>
  <c r="H22" i="7" l="1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/>
  <c r="L28"/>
  <c r="I28"/>
  <c r="F28"/>
  <c r="C28"/>
  <c r="B28"/>
  <c r="B27"/>
  <c r="O24"/>
  <c r="L24"/>
  <c r="I24"/>
  <c r="F24"/>
  <c r="H24" s="1"/>
  <c r="C24"/>
  <c r="B24"/>
  <c r="E24" l="1"/>
  <c r="Q24"/>
  <c r="K24"/>
  <c r="N24"/>
  <c r="H22"/>
  <c r="Q18"/>
  <c r="K22"/>
  <c r="N18"/>
  <c r="H18"/>
  <c r="N22"/>
  <c r="K18"/>
  <c r="E22"/>
  <c r="Q22"/>
  <c r="E18"/>
  <c r="C7" i="7" l="1"/>
  <c r="D7"/>
  <c r="E7"/>
  <c r="E25" s="1"/>
  <c r="F25" i="8" s="1"/>
  <c r="F7" i="7"/>
  <c r="F25" s="1"/>
  <c r="I25" i="8" s="1"/>
  <c r="G7" i="7"/>
  <c r="G25" s="1"/>
  <c r="L25" i="8" s="1"/>
  <c r="H7" i="7"/>
  <c r="H25" s="1"/>
  <c r="O25" i="8" s="1"/>
  <c r="C8" i="7"/>
  <c r="D8"/>
  <c r="C8" i="8" s="1"/>
  <c r="E8" i="7"/>
  <c r="F8" i="8" s="1"/>
  <c r="F8" i="7"/>
  <c r="I8" i="8" s="1"/>
  <c r="G8" i="7"/>
  <c r="L8" i="8" s="1"/>
  <c r="H8" i="7"/>
  <c r="O8" i="8" s="1"/>
  <c r="C9" i="7"/>
  <c r="B9" i="8" s="1"/>
  <c r="D9" i="7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C11" i="7"/>
  <c r="B11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B47" i="4"/>
  <c r="C47"/>
  <c r="D47"/>
  <c r="E47"/>
  <c r="F47"/>
  <c r="G47"/>
  <c r="C7" i="8" l="1"/>
  <c r="D17" s="1"/>
  <c r="D25" i="7"/>
  <c r="C25" i="8" s="1"/>
  <c r="D27" i="7"/>
  <c r="C27" i="8" s="1"/>
  <c r="F7"/>
  <c r="G15" s="1"/>
  <c r="E27" i="7"/>
  <c r="F27" i="8" s="1"/>
  <c r="I7"/>
  <c r="J18" s="1"/>
  <c r="F27" i="7"/>
  <c r="I27" i="8" s="1"/>
  <c r="L7"/>
  <c r="M11" s="1"/>
  <c r="G27" i="7"/>
  <c r="L27" i="8" s="1"/>
  <c r="O7"/>
  <c r="P17" s="1"/>
  <c r="H27" i="7"/>
  <c r="O27" i="8" s="1"/>
  <c r="C4"/>
  <c r="D25" s="1"/>
  <c r="L4"/>
  <c r="M25" s="1"/>
  <c r="N25" s="1"/>
  <c r="F4"/>
  <c r="G25" s="1"/>
  <c r="H25" s="1"/>
  <c r="I4"/>
  <c r="J25" s="1"/>
  <c r="K25" s="1"/>
  <c r="O4"/>
  <c r="P25" s="1"/>
  <c r="Q25" s="1"/>
  <c r="B7"/>
  <c r="C25" i="7"/>
  <c r="B25" i="8" s="1"/>
  <c r="B8"/>
  <c r="B4" s="1"/>
  <c r="C4" i="7"/>
  <c r="N19" i="8"/>
  <c r="N16"/>
  <c r="H15"/>
  <c r="H13"/>
  <c r="K19"/>
  <c r="K16"/>
  <c r="Q11"/>
  <c r="K10"/>
  <c r="Q9"/>
  <c r="N21"/>
  <c r="K21"/>
  <c r="Q19"/>
  <c r="K17"/>
  <c r="Q16"/>
  <c r="K15"/>
  <c r="Q14"/>
  <c r="K13"/>
  <c r="K11"/>
  <c r="Q10"/>
  <c r="K9"/>
  <c r="Q8"/>
  <c r="H11"/>
  <c r="N8"/>
  <c r="Q21"/>
  <c r="Q13"/>
  <c r="H21"/>
  <c r="H17"/>
  <c r="N14"/>
  <c r="N10"/>
  <c r="H9"/>
  <c r="Q17"/>
  <c r="Q15"/>
  <c r="K14"/>
  <c r="K8"/>
  <c r="H19"/>
  <c r="N17"/>
  <c r="H16"/>
  <c r="N15"/>
  <c r="H14"/>
  <c r="N13"/>
  <c r="N11"/>
  <c r="H10"/>
  <c r="N9"/>
  <c r="H8"/>
  <c r="E21"/>
  <c r="E17"/>
  <c r="E16"/>
  <c r="E10"/>
  <c r="E19"/>
  <c r="E15"/>
  <c r="E13"/>
  <c r="E11"/>
  <c r="E9"/>
  <c r="E14"/>
  <c r="E8" l="1"/>
  <c r="E7"/>
  <c r="D27" s="1"/>
  <c r="D8"/>
  <c r="D19"/>
  <c r="D21"/>
  <c r="D22"/>
  <c r="D14"/>
  <c r="D13"/>
  <c r="D11"/>
  <c r="D16"/>
  <c r="D9"/>
  <c r="D15"/>
  <c r="D10"/>
  <c r="D18"/>
  <c r="E25"/>
  <c r="M15"/>
  <c r="M18"/>
  <c r="M14"/>
  <c r="M8"/>
  <c r="G18"/>
  <c r="J13"/>
  <c r="J17"/>
  <c r="J16"/>
  <c r="P11"/>
  <c r="M16"/>
  <c r="P14"/>
  <c r="J21"/>
  <c r="J8"/>
  <c r="J9"/>
  <c r="M17"/>
  <c r="M21"/>
  <c r="M10"/>
  <c r="N7"/>
  <c r="M27" s="1"/>
  <c r="N27" s="1"/>
  <c r="G9"/>
  <c r="G11"/>
  <c r="P18"/>
  <c r="M19"/>
  <c r="M9"/>
  <c r="M13"/>
  <c r="G16"/>
  <c r="G17"/>
  <c r="M22"/>
  <c r="P10"/>
  <c r="P19"/>
  <c r="J15"/>
  <c r="J14"/>
  <c r="J10"/>
  <c r="J19"/>
  <c r="J22"/>
  <c r="J11"/>
  <c r="G8"/>
  <c r="P15"/>
  <c r="P21"/>
  <c r="Q7"/>
  <c r="P27" s="1"/>
  <c r="Q27" s="1"/>
  <c r="G13"/>
  <c r="G19"/>
  <c r="H7"/>
  <c r="G27" s="1"/>
  <c r="H27" s="1"/>
  <c r="P13"/>
  <c r="P16"/>
  <c r="P22"/>
  <c r="G14"/>
  <c r="G21"/>
  <c r="P8"/>
  <c r="P9"/>
  <c r="G10"/>
  <c r="G22"/>
  <c r="K7"/>
  <c r="J27" s="1"/>
  <c r="K27" s="1"/>
  <c r="E27"/>
</calcChain>
</file>

<file path=xl/sharedStrings.xml><?xml version="1.0" encoding="utf-8"?>
<sst xmlns="http://schemas.openxmlformats.org/spreadsheetml/2006/main" count="153" uniqueCount="83">
  <si>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</si>
  <si>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</si>
  <si>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</si>
  <si>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</si>
  <si>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</si>
  <si>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</si>
  <si>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</si>
  <si>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</si>
  <si>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</si>
  <si>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</si>
  <si>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</si>
  <si>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</si>
  <si>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Среднегодовая численность  населения</t>
  </si>
  <si>
    <t xml:space="preserve">млн. рублей </t>
  </si>
  <si>
    <t>(форму не изменять!)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</si>
  <si>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</si>
  <si>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</si>
  <si>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</si>
  <si>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</si>
  <si>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</si>
  <si>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</si>
  <si>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</si>
  <si>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</si>
  <si>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</si>
  <si>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</si>
  <si>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</si>
  <si>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</si>
  <si>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</si>
  <si>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</si>
  <si>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</si>
  <si>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</si>
  <si>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</si>
  <si>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</si>
  <si>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</si>
  <si>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</si>
  <si>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</si>
  <si>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</si>
  <si>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</si>
  <si>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</si>
  <si>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</si>
  <si>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</si>
  <si>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</si>
  <si>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</si>
  <si>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</si>
  <si>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</si>
  <si>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</si>
  <si>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</si>
  <si>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</si>
  <si>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</si>
  <si>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</si>
  <si>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</si>
  <si>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</si>
  <si>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</si>
  <si>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</si>
  <si>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</si>
  <si>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</si>
  <si>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</si>
  <si>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</si>
  <si>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</si>
  <si>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</si>
  <si>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</si>
  <si>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</si>
  <si>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</si>
  <si>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</si>
  <si>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</si>
  <si>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</si>
  <si>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</si>
  <si>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</si>
  <si>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</si>
  <si>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</si>
  <si>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</si>
  <si>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2024 год (прогноз)</t>
  </si>
  <si>
    <t>2025 год (прогноз)</t>
  </si>
  <si>
    <t>2021 год    отчет</t>
  </si>
  <si>
    <t>2022 год (отчет)</t>
  </si>
  <si>
    <t>2023 год (оценка)</t>
  </si>
  <si>
    <t>2026 год (прогноз)</t>
  </si>
  <si>
    <t>Панинского муниципального района  на период до 2026  года</t>
  </si>
  <si>
    <t>Исполнитель: Щербакова Г.В.</t>
  </si>
  <si>
    <t xml:space="preserve">     телефон: 8(47344) 4-76-91</t>
  </si>
  <si>
    <t>Панинского  муниципального района  на период до 2026  года</t>
  </si>
  <si>
    <t>Руководитель: Руководитель аппарата администрации</t>
  </si>
  <si>
    <t>Ю.Л. Лепков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</si>
</sst>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97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7" fillId="2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 inden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justify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 wrapText="1"/>
    </xf>
    <xf numFmtId="164" fontId="7" fillId="0" borderId="3" xfId="0" applyNumberFormat="1" applyFont="1" applyFill="1" applyBorder="1" applyAlignment="1">
      <alignment horizontal="right"/>
    </xf>
    <xf numFmtId="0" fontId="12" fillId="3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wrapText="1"/>
    </xf>
    <xf numFmtId="0" fontId="10" fillId="0" borderId="5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 applyProtection="1">
      <alignment horizontal="left" wrapText="1"/>
    </xf>
    <xf numFmtId="164" fontId="13" fillId="0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 applyProtection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3" borderId="3" xfId="0" applyNumberFormat="1" applyFont="1" applyFill="1" applyBorder="1" applyAlignment="1"/>
    <xf numFmtId="164" fontId="13" fillId="0" borderId="3" xfId="0" applyNumberFormat="1" applyFont="1" applyFill="1" applyBorder="1" applyAlignment="1"/>
    <xf numFmtId="164" fontId="13" fillId="0" borderId="4" xfId="0" applyNumberFormat="1" applyFont="1" applyFill="1" applyBorder="1" applyAlignment="1" applyProtection="1">
      <alignment wrapText="1"/>
    </xf>
    <xf numFmtId="164" fontId="13" fillId="0" borderId="3" xfId="0" applyNumberFormat="1" applyFont="1" applyBorder="1" applyAlignment="1">
      <alignment wrapText="1"/>
    </xf>
    <xf numFmtId="0" fontId="15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 applyProtection="1">
      <alignment horizontal="right" wrapText="1"/>
    </xf>
    <xf numFmtId="164" fontId="16" fillId="2" borderId="3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wrapText="1"/>
    </xf>
    <xf numFmtId="0" fontId="0" fillId="0" borderId="0" xfId="0" applyFill="1"/>
    <xf numFmtId="0" fontId="13" fillId="0" borderId="3" xfId="0" applyFont="1" applyFill="1" applyBorder="1" applyAlignment="1">
      <alignment horizontal="left" vertical="top" wrapText="1" indent="4"/>
    </xf>
    <xf numFmtId="164" fontId="12" fillId="3" borderId="3" xfId="0" applyNumberFormat="1" applyFont="1" applyFill="1" applyBorder="1" applyAlignment="1">
      <alignment horizontal="right"/>
    </xf>
    <xf numFmtId="164" fontId="17" fillId="3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left" wrapText="1" indent="2"/>
    </xf>
    <xf numFmtId="49" fontId="18" fillId="0" borderId="0" xfId="0" applyNumberFormat="1" applyFont="1" applyFill="1" applyAlignment="1" applyProtection="1">
      <alignment horizontal="centerContinuous" vertical="center"/>
    </xf>
    <xf numFmtId="49" fontId="18" fillId="0" borderId="0" xfId="0" applyNumberFormat="1" applyFont="1" applyFill="1" applyAlignment="1" applyProtection="1">
      <alignment horizontal="centerContinuous" vertical="center" wrapText="1"/>
      <protection locked="0"/>
    </xf>
    <xf numFmtId="0" fontId="12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 applyProtection="1"/>
    <xf numFmtId="3" fontId="13" fillId="2" borderId="3" xfId="0" applyNumberFormat="1" applyFont="1" applyFill="1" applyBorder="1" applyAlignment="1" applyProtection="1">
      <alignment horizontal="right"/>
    </xf>
    <xf numFmtId="3" fontId="13" fillId="2" borderId="3" xfId="0" applyNumberFormat="1" applyFont="1" applyFill="1" applyBorder="1" applyAlignment="1">
      <alignment horizontal="right"/>
    </xf>
    <xf numFmtId="0" fontId="21" fillId="0" borderId="3" xfId="0" applyFont="1" applyFill="1" applyBorder="1" applyAlignment="1">
      <alignment horizontal="left" vertical="top" wrapText="1" indent="1"/>
    </xf>
    <xf numFmtId="0" fontId="21" fillId="0" borderId="3" xfId="0" applyFont="1" applyFill="1" applyBorder="1" applyAlignment="1">
      <alignment horizontal="left" vertical="top" wrapText="1" indent="2"/>
    </xf>
    <xf numFmtId="164" fontId="0" fillId="0" borderId="0" xfId="0" applyNumberFormat="1"/>
    <xf numFmtId="164" fontId="4" fillId="0" borderId="0" xfId="0" applyNumberFormat="1" applyFont="1"/>
    <xf numFmtId="0" fontId="5" fillId="0" borderId="0" xfId="0" applyFont="1" applyFill="1" applyBorder="1" applyAlignment="1" applyProtection="1">
      <alignment horizontal="centerContinuous" vertical="center" wrapText="1"/>
    </xf>
    <xf numFmtId="0" fontId="0" fillId="0" borderId="0" xfId="0" applyFill="1" applyBorder="1"/>
    <xf numFmtId="0" fontId="4" fillId="0" borderId="0" xfId="0" applyFont="1" applyFill="1" applyBorder="1"/>
    <xf numFmtId="2" fontId="22" fillId="0" borderId="0" xfId="0" applyNumberFormat="1" applyFont="1" applyFill="1" applyBorder="1"/>
    <xf numFmtId="0" fontId="22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wrapText="1"/>
    </xf>
    <xf numFmtId="164" fontId="13" fillId="0" borderId="0" xfId="0" applyNumberFormat="1" applyFont="1" applyBorder="1" applyAlignment="1">
      <alignment wrapText="1"/>
    </xf>
    <xf numFmtId="164" fontId="13" fillId="0" borderId="0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opLeftCell="A7" zoomScaleNormal="100" workbookViewId="0">
      <selection activeCell="F41" sqref="F41"/>
    </sheetView>
  </sheetViews>
  <sheetFormatPr defaultRowHeight="12.75"/>
  <cols>
    <col min="1" max="1" width="46.5703125" customWidth="1"/>
    <col min="2" max="2" width="9.85546875" customWidth="1"/>
    <col min="3" max="7" width="10.28515625" customWidth="1"/>
    <col min="8" max="8" width="11.85546875" customWidth="1"/>
  </cols>
  <sheetData>
    <row r="1" spans="1:8" ht="15">
      <c r="A1" s="58" t="s">
        <v>3</v>
      </c>
      <c r="B1" s="1"/>
      <c r="C1" s="1"/>
      <c r="D1" s="2"/>
      <c r="E1" s="2"/>
      <c r="F1" s="2"/>
      <c r="G1" s="2"/>
      <c r="H1" s="2"/>
    </row>
    <row r="2" spans="1:8" ht="15">
      <c r="A2" s="59" t="s">
        <v>77</v>
      </c>
      <c r="B2" s="3"/>
      <c r="C2" s="3"/>
      <c r="D2" s="4"/>
      <c r="E2" s="4"/>
      <c r="F2" s="4"/>
      <c r="G2" s="4"/>
      <c r="H2" s="4"/>
    </row>
    <row r="3" spans="1:8">
      <c r="A3" s="39" t="s">
        <v>14</v>
      </c>
      <c r="B3" s="6"/>
      <c r="C3" s="6"/>
      <c r="D3" s="6"/>
      <c r="E3" s="6"/>
      <c r="F3" s="5"/>
      <c r="G3" s="5"/>
      <c r="H3" s="5"/>
    </row>
    <row r="4" spans="1:8">
      <c r="C4" s="71">
        <f>SUM(C8:C9)</f>
        <v>3421</v>
      </c>
    </row>
    <row r="5" spans="1:8">
      <c r="A5" s="80"/>
      <c r="B5" s="83" t="s">
        <v>54</v>
      </c>
      <c r="C5" s="12" t="s">
        <v>4</v>
      </c>
      <c r="D5" s="12" t="s">
        <v>4</v>
      </c>
      <c r="E5" s="13" t="s">
        <v>0</v>
      </c>
      <c r="F5" s="81" t="s">
        <v>1</v>
      </c>
      <c r="G5" s="82"/>
      <c r="H5" s="82"/>
    </row>
    <row r="6" spans="1:8">
      <c r="A6" s="80"/>
      <c r="B6" s="84"/>
      <c r="C6" s="7">
        <v>2021</v>
      </c>
      <c r="D6" s="7">
        <v>2022</v>
      </c>
      <c r="E6" s="7">
        <v>2023</v>
      </c>
      <c r="F6" s="8">
        <v>2024</v>
      </c>
      <c r="G6" s="8">
        <v>2025</v>
      </c>
      <c r="H6" s="8">
        <v>2026</v>
      </c>
    </row>
    <row r="7" spans="1:8" ht="15">
      <c r="A7" s="30" t="s">
        <v>50</v>
      </c>
      <c r="B7" s="33" t="s">
        <v>53</v>
      </c>
      <c r="C7" s="43">
        <f>'Баланс-ДДН'!B23</f>
        <v>8493.2000000000007</v>
      </c>
      <c r="D7" s="43">
        <f>'Баланс-ДДН'!C23</f>
        <v>9680.119999999999</v>
      </c>
      <c r="E7" s="43">
        <f>'Баланс-ДДН'!D23</f>
        <v>10451.297999999999</v>
      </c>
      <c r="F7" s="43">
        <f>'Баланс-ДДН'!E23</f>
        <v>11282.647892000001</v>
      </c>
      <c r="G7" s="43">
        <f>'Баланс-ДДН'!F23</f>
        <v>12046.09344792</v>
      </c>
      <c r="H7" s="43">
        <f>'Баланс-ДДН'!G23</f>
        <v>12879.8968826952</v>
      </c>
    </row>
    <row r="8" spans="1:8" ht="15">
      <c r="A8" s="20" t="s">
        <v>15</v>
      </c>
      <c r="B8" s="25" t="s">
        <v>53</v>
      </c>
      <c r="C8" s="44">
        <f>'Баланс-ДДН'!B8</f>
        <v>1542.4</v>
      </c>
      <c r="D8" s="44">
        <f>'Баланс-ДДН'!C8</f>
        <v>1530.6</v>
      </c>
      <c r="E8" s="44">
        <f>'Баланс-ДДН'!D8</f>
        <v>1723.9</v>
      </c>
      <c r="F8" s="44">
        <f>'Баланс-ДДН'!E8</f>
        <v>1870.2</v>
      </c>
      <c r="G8" s="44">
        <f>'Баланс-ДДН'!F8</f>
        <v>2022.4</v>
      </c>
      <c r="H8" s="44">
        <f>'Баланс-ДДН'!G8</f>
        <v>2197.5</v>
      </c>
    </row>
    <row r="9" spans="1:8" ht="28.5">
      <c r="A9" s="21" t="s">
        <v>16</v>
      </c>
      <c r="B9" s="34" t="s">
        <v>53</v>
      </c>
      <c r="C9" s="44">
        <f>'Баланс-ДДН'!B9</f>
        <v>1878.6</v>
      </c>
      <c r="D9" s="44">
        <f>'Баланс-ДДН'!C9</f>
        <v>2066.46</v>
      </c>
      <c r="E9" s="44">
        <f>'Баланс-ДДН'!D9</f>
        <v>2190.4476</v>
      </c>
      <c r="F9" s="44">
        <f>'Баланс-ДДН'!E9</f>
        <v>2343.7789319999997</v>
      </c>
      <c r="G9" s="44">
        <f>'Баланс-ДДН'!F9</f>
        <v>2484.4056679199998</v>
      </c>
      <c r="H9" s="44">
        <f>'Баланс-ДДН'!G9</f>
        <v>2633.4700079951999</v>
      </c>
    </row>
    <row r="10" spans="1:8" ht="15">
      <c r="A10" s="20" t="s">
        <v>17</v>
      </c>
      <c r="B10" s="25" t="s">
        <v>53</v>
      </c>
      <c r="C10" s="44">
        <f>'Баланс-ДДН'!B10</f>
        <v>2202.9</v>
      </c>
      <c r="D10" s="44">
        <f>'Баланс-ДДН'!C10</f>
        <v>2423.2600000000002</v>
      </c>
      <c r="E10" s="44">
        <f>'Баланс-ДДН'!D10</f>
        <v>2665.5359999999996</v>
      </c>
      <c r="F10" s="44">
        <f>'Баланс-ДДН'!E10</f>
        <v>2958.66896</v>
      </c>
      <c r="G10" s="44">
        <f>'Баланс-ДДН'!F10</f>
        <v>3285.2877800000001</v>
      </c>
      <c r="H10" s="44">
        <f>'Баланс-ДДН'!G10</f>
        <v>3655.9268747000001</v>
      </c>
    </row>
    <row r="11" spans="1:8" ht="15">
      <c r="A11" s="20" t="s">
        <v>67</v>
      </c>
      <c r="B11" s="25" t="s">
        <v>53</v>
      </c>
      <c r="C11" s="44">
        <f>'Баланс-ДДН'!B15</f>
        <v>2869.3</v>
      </c>
      <c r="D11" s="44">
        <f>'Баланс-ДДН'!C15</f>
        <v>3659.8</v>
      </c>
      <c r="E11" s="44">
        <f>'Баланс-ДДН'!D15</f>
        <v>3871.4144000000001</v>
      </c>
      <c r="F11" s="44">
        <f>'Баланс-ДДН'!E15</f>
        <v>4110</v>
      </c>
      <c r="G11" s="44">
        <f>'Баланс-ДДН'!F15</f>
        <v>4254</v>
      </c>
      <c r="H11" s="44">
        <f>'Баланс-ДДН'!G15</f>
        <v>4393</v>
      </c>
    </row>
    <row r="12" spans="1:8" ht="15">
      <c r="A12" s="20"/>
      <c r="B12" s="25"/>
      <c r="C12" s="44"/>
      <c r="D12" s="44"/>
      <c r="E12" s="44"/>
      <c r="F12" s="44"/>
      <c r="G12" s="44"/>
      <c r="H12" s="44"/>
    </row>
    <row r="13" spans="1:8" ht="15">
      <c r="A13" s="30" t="s">
        <v>51</v>
      </c>
      <c r="B13" s="33" t="s">
        <v>53</v>
      </c>
      <c r="C13" s="43">
        <f>'Баланс-ДДН'!B35</f>
        <v>3943.7</v>
      </c>
      <c r="D13" s="43">
        <f>'Баланс-ДДН'!C35</f>
        <v>4599.7330000000002</v>
      </c>
      <c r="E13" s="43">
        <f>'Баланс-ДДН'!D35</f>
        <v>5166.6799389999996</v>
      </c>
      <c r="F13" s="43">
        <f>'Баланс-ДДН'!E35</f>
        <v>5819.1644238399995</v>
      </c>
      <c r="G13" s="43">
        <f>'Баланс-ДДН'!F35</f>
        <v>6543.418876927999</v>
      </c>
      <c r="H13" s="43">
        <f>'Баланс-ДДН'!G35</f>
        <v>7336.0338980743227</v>
      </c>
    </row>
    <row r="14" spans="1:8" ht="15">
      <c r="A14" s="20" t="s">
        <v>28</v>
      </c>
      <c r="B14" s="25" t="s">
        <v>53</v>
      </c>
      <c r="C14" s="44">
        <f>'Баланс-ДДН'!B25</f>
        <v>1574.3</v>
      </c>
      <c r="D14" s="44">
        <f>'Баланс-ДДН'!C25</f>
        <v>1825.9689999999998</v>
      </c>
      <c r="E14" s="44">
        <f>'Баланс-ДДН'!D25</f>
        <v>2119.3298589999999</v>
      </c>
      <c r="F14" s="44">
        <f>'Баланс-ДДН'!E25</f>
        <v>2474.4822238399997</v>
      </c>
      <c r="G14" s="44">
        <f>'Баланс-ДДН'!F25</f>
        <v>2899.1895333279995</v>
      </c>
      <c r="H14" s="44">
        <f>'Баланс-ДДН'!G25</f>
        <v>3402.4224463703226</v>
      </c>
    </row>
    <row r="15" spans="1:8" ht="15">
      <c r="A15" s="24" t="s">
        <v>64</v>
      </c>
      <c r="B15" s="35" t="s">
        <v>53</v>
      </c>
      <c r="C15" s="44">
        <f>'Баланс-ДДН'!B26</f>
        <v>1208.8</v>
      </c>
      <c r="D15" s="44">
        <f>'Баланс-ДДН'!C26</f>
        <v>1396.164</v>
      </c>
      <c r="E15" s="44">
        <f>'Баланс-ДДН'!D26</f>
        <v>1613.9655839999998</v>
      </c>
      <c r="F15" s="44">
        <f>'Баланс-ДДН'!E26</f>
        <v>1872.2000774399996</v>
      </c>
      <c r="G15" s="44">
        <f>'Баланс-ДДН'!F26</f>
        <v>2181.1130902175996</v>
      </c>
      <c r="H15" s="44">
        <f>'Баланс-ДДН'!G26</f>
        <v>2543.1778631937209</v>
      </c>
    </row>
    <row r="16" spans="1:8" ht="15">
      <c r="A16" s="54" t="s">
        <v>30</v>
      </c>
      <c r="B16" s="35" t="s">
        <v>53</v>
      </c>
      <c r="C16" s="44">
        <f>'Баланс-ДДН'!B27</f>
        <v>352</v>
      </c>
      <c r="D16" s="44">
        <f>'Баланс-ДДН'!C27</f>
        <v>415.36</v>
      </c>
      <c r="E16" s="44">
        <f>'Баланс-ДДН'!D27</f>
        <v>490.12480000000005</v>
      </c>
      <c r="F16" s="44">
        <f>'Баланс-ДДН'!E27</f>
        <v>586.18926080000006</v>
      </c>
      <c r="G16" s="44">
        <f>'Баланс-ДДН'!F27</f>
        <v>701.0823559168</v>
      </c>
      <c r="H16" s="44">
        <f>'Баланс-ДДН'!G27</f>
        <v>841.29882710016</v>
      </c>
    </row>
    <row r="17" spans="1:11" ht="28.5">
      <c r="A17" s="20" t="s">
        <v>32</v>
      </c>
      <c r="B17" s="25" t="s">
        <v>53</v>
      </c>
      <c r="C17" s="44">
        <f>'Баланс-ДДН'!B29</f>
        <v>484.6</v>
      </c>
      <c r="D17" s="44">
        <f>'Баланс-ДДН'!C29</f>
        <v>549.70000000000005</v>
      </c>
      <c r="E17" s="44">
        <f>'Баланс-ДДН'!D29</f>
        <v>612</v>
      </c>
      <c r="F17" s="44">
        <f>'Баланс-ДДН'!E29</f>
        <v>686.68219999999997</v>
      </c>
      <c r="G17" s="44">
        <f>'Баланс-ДДН'!F29</f>
        <v>767.92934359999992</v>
      </c>
      <c r="H17" s="44">
        <f>'Баланс-ДДН'!G29</f>
        <v>860.61145170399993</v>
      </c>
    </row>
    <row r="18" spans="1:11" ht="15">
      <c r="A18" s="24" t="s">
        <v>62</v>
      </c>
      <c r="B18" s="35" t="s">
        <v>53</v>
      </c>
      <c r="C18" s="44">
        <f>'Баланс-ДДН'!B30</f>
        <v>388.2</v>
      </c>
      <c r="D18" s="44">
        <f>'Баланс-ДДН'!C30</f>
        <v>440.6</v>
      </c>
      <c r="E18" s="44">
        <f>'Баланс-ДДН'!D30</f>
        <v>500.6</v>
      </c>
      <c r="F18" s="44">
        <f>'Баланс-ДДН'!E30</f>
        <v>569.18219999999997</v>
      </c>
      <c r="G18" s="44">
        <f>'Баланс-ДДН'!F30</f>
        <v>647.72934359999988</v>
      </c>
      <c r="H18" s="44">
        <f>'Баланс-ДДН'!G30</f>
        <v>738.41145170399989</v>
      </c>
    </row>
    <row r="19" spans="1:11" ht="15">
      <c r="A19" s="20" t="s">
        <v>37</v>
      </c>
      <c r="B19" s="25" t="s">
        <v>53</v>
      </c>
      <c r="C19" s="44">
        <f>'Баланс-ДДН'!B34</f>
        <v>1884.8</v>
      </c>
      <c r="D19" s="44">
        <f>'Баланс-ДДН'!C34</f>
        <v>2224.0639999999999</v>
      </c>
      <c r="E19" s="44">
        <f>'Баланс-ДДН'!D34</f>
        <v>2435.3500799999997</v>
      </c>
      <c r="F19" s="44">
        <f>'Баланс-ДДН'!E34</f>
        <v>2658</v>
      </c>
      <c r="G19" s="44">
        <f>'Баланс-ДДН'!F34</f>
        <v>2876.3</v>
      </c>
      <c r="H19" s="44">
        <f>'Баланс-ДДН'!G34</f>
        <v>3073</v>
      </c>
    </row>
    <row r="20" spans="1:11" ht="15">
      <c r="A20" s="20"/>
      <c r="B20" s="25"/>
      <c r="C20" s="44"/>
      <c r="D20" s="44"/>
      <c r="E20" s="44"/>
      <c r="F20" s="44"/>
      <c r="G20" s="44"/>
      <c r="H20" s="44"/>
    </row>
    <row r="21" spans="1:11" ht="15">
      <c r="A21" s="32" t="s">
        <v>52</v>
      </c>
      <c r="B21" s="33" t="s">
        <v>53</v>
      </c>
      <c r="C21" s="43">
        <f>'Баланс-ДДН'!B45</f>
        <v>4549.5</v>
      </c>
      <c r="D21" s="43">
        <f>'Баланс-ДДН'!C45</f>
        <v>5080.3869999999979</v>
      </c>
      <c r="E21" s="43">
        <f>'Баланс-ДДН'!D45</f>
        <v>5284.6180609999992</v>
      </c>
      <c r="F21" s="43">
        <f>'Баланс-ДДН'!E45</f>
        <v>5463.5</v>
      </c>
      <c r="G21" s="43">
        <f>'Баланс-ДДН'!F45</f>
        <v>5502.7</v>
      </c>
      <c r="H21" s="43">
        <f>'Баланс-ДДН'!G45</f>
        <v>5543.9</v>
      </c>
    </row>
    <row r="22" spans="1:11" ht="30">
      <c r="A22" s="57" t="s">
        <v>63</v>
      </c>
      <c r="B22" s="25" t="s">
        <v>53</v>
      </c>
      <c r="C22" s="44">
        <f>'Баланс-ДДН'!B40</f>
        <v>1882.8</v>
      </c>
      <c r="D22" s="44">
        <f>'Баланс-ДДН'!C40</f>
        <v>2060.5</v>
      </c>
      <c r="E22" s="44">
        <f>'Баланс-ДДН'!D40</f>
        <v>2285</v>
      </c>
      <c r="F22" s="44">
        <f>'Баланс-ДДН'!E40</f>
        <v>2346</v>
      </c>
      <c r="G22" s="44">
        <f>'Баланс-ДДН'!F40</f>
        <v>2393</v>
      </c>
      <c r="H22" s="44">
        <f>'Баланс-ДДН'!G40</f>
        <v>2424.5</v>
      </c>
      <c r="I22" s="53"/>
    </row>
    <row r="23" spans="1:11" ht="15">
      <c r="A23" s="20"/>
      <c r="B23" s="25"/>
      <c r="C23" s="44"/>
      <c r="D23" s="44"/>
      <c r="E23" s="44"/>
      <c r="F23" s="44"/>
      <c r="G23" s="44"/>
      <c r="H23" s="44"/>
    </row>
    <row r="24" spans="1:11" ht="15">
      <c r="A24" s="36" t="s">
        <v>12</v>
      </c>
      <c r="B24" s="10" t="s">
        <v>8</v>
      </c>
      <c r="C24" s="45">
        <v>24402</v>
      </c>
      <c r="D24" s="44">
        <v>23905</v>
      </c>
      <c r="E24" s="44">
        <v>23553</v>
      </c>
      <c r="F24" s="44">
        <v>23210</v>
      </c>
      <c r="G24" s="44">
        <v>22885.5</v>
      </c>
      <c r="H24" s="44">
        <v>22583</v>
      </c>
      <c r="I24" s="53"/>
      <c r="J24" s="53"/>
      <c r="K24" s="53"/>
    </row>
    <row r="25" spans="1:11" ht="28.5">
      <c r="A25" s="60" t="s">
        <v>5</v>
      </c>
      <c r="B25" s="61" t="s">
        <v>6</v>
      </c>
      <c r="C25" s="66">
        <f>C7/C24/12*1000000</f>
        <v>29004.453186897252</v>
      </c>
      <c r="D25" s="66">
        <f t="shared" ref="D25:H25" si="0">D7/D24/12*1000000</f>
        <v>33745.102140416922</v>
      </c>
      <c r="E25" s="66">
        <f t="shared" si="0"/>
        <v>36977.943361779813</v>
      </c>
      <c r="F25" s="66">
        <f t="shared" si="0"/>
        <v>40509.291584087325</v>
      </c>
      <c r="G25" s="66">
        <f t="shared" si="0"/>
        <v>43863.630712022903</v>
      </c>
      <c r="H25" s="66">
        <f t="shared" si="0"/>
        <v>47527.996290333438</v>
      </c>
      <c r="I25" s="53"/>
      <c r="J25" s="53"/>
      <c r="K25" s="53"/>
    </row>
    <row r="26" spans="1:11" ht="15">
      <c r="A26" s="20"/>
      <c r="B26" s="20"/>
      <c r="C26" s="44"/>
      <c r="D26" s="44"/>
      <c r="E26" s="44"/>
      <c r="F26" s="44"/>
      <c r="G26" s="44"/>
      <c r="H26" s="44"/>
    </row>
    <row r="27" spans="1:11" ht="31.5">
      <c r="A27" s="62" t="s">
        <v>7</v>
      </c>
      <c r="B27" s="63" t="s">
        <v>2</v>
      </c>
      <c r="C27" s="64">
        <v>104.5</v>
      </c>
      <c r="D27" s="65">
        <f>D7/D28*100/C7*100</f>
        <v>99.802928775491779</v>
      </c>
      <c r="E27" s="65">
        <f t="shared" ref="E27:H27" si="1">E7/E28*100/D7*100</f>
        <v>102.33802475481436</v>
      </c>
      <c r="F27" s="65">
        <f t="shared" si="1"/>
        <v>102.42363693032739</v>
      </c>
      <c r="G27" s="65">
        <f t="shared" si="1"/>
        <v>102.66014035299594</v>
      </c>
      <c r="H27" s="65">
        <f t="shared" si="1"/>
        <v>102.80939863951666</v>
      </c>
    </row>
    <row r="28" spans="1:11" ht="34.5">
      <c r="A28" s="9" t="s">
        <v>9</v>
      </c>
      <c r="B28" s="38" t="s">
        <v>2</v>
      </c>
      <c r="C28" s="46">
        <v>108.3</v>
      </c>
      <c r="D28" s="46">
        <v>114.2</v>
      </c>
      <c r="E28" s="46">
        <v>105.5</v>
      </c>
      <c r="F28" s="46">
        <v>105.4</v>
      </c>
      <c r="G28" s="46">
        <v>104</v>
      </c>
      <c r="H28" s="46">
        <v>104</v>
      </c>
    </row>
    <row r="29" spans="1:11" ht="9" customHeight="1">
      <c r="A29" s="93"/>
      <c r="B29" s="94"/>
      <c r="C29" s="95"/>
      <c r="D29" s="95"/>
      <c r="E29" s="95"/>
      <c r="F29" s="95"/>
      <c r="G29" s="95"/>
      <c r="H29" s="95"/>
    </row>
    <row r="30" spans="1:11" ht="15">
      <c r="A30" s="93" t="s">
        <v>81</v>
      </c>
      <c r="B30" s="94"/>
      <c r="C30" s="95"/>
      <c r="D30" s="95"/>
      <c r="E30" s="95"/>
      <c r="F30" s="96" t="s">
        <v>82</v>
      </c>
      <c r="G30" s="96"/>
      <c r="H30" s="95"/>
    </row>
    <row r="32" spans="1:11">
      <c r="A32" s="11" t="s">
        <v>78</v>
      </c>
    </row>
    <row r="33" spans="1:1">
      <c r="A33" s="11" t="s">
        <v>79</v>
      </c>
    </row>
    <row r="34" spans="1:1">
      <c r="A34" s="5"/>
    </row>
  </sheetData>
  <mergeCells count="4">
    <mergeCell ref="A5:A6"/>
    <mergeCell ref="F5:H5"/>
    <mergeCell ref="B5:B6"/>
    <mergeCell ref="F30:G30"/>
  </mergeCells>
  <pageMargins left="1.1100000000000001" right="0.70866141732283472" top="0.6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"/>
  <sheetViews>
    <sheetView tabSelected="1" workbookViewId="0">
      <pane xSplit="1" ySplit="6" topLeftCell="B34" activePane="bottomRight" state="frozen"/>
      <selection pane="topRight" activeCell="B1" sqref="B1"/>
      <selection pane="bottomLeft" activeCell="A7" sqref="A7"/>
      <selection pane="bottomRight" activeCell="L45" sqref="L45"/>
    </sheetView>
  </sheetViews>
  <sheetFormatPr defaultRowHeight="12.75"/>
  <cols>
    <col min="1" max="1" width="44.42578125" style="14" customWidth="1"/>
    <col min="2" max="7" width="10.5703125" customWidth="1"/>
  </cols>
  <sheetData>
    <row r="1" spans="1:14">
      <c r="D1" t="s">
        <v>10</v>
      </c>
    </row>
    <row r="2" spans="1:14" ht="15.6" customHeight="1">
      <c r="A2" s="86" t="s">
        <v>11</v>
      </c>
      <c r="B2" s="86"/>
      <c r="C2" s="86"/>
      <c r="D2" s="86"/>
      <c r="E2" s="86"/>
      <c r="F2" s="86"/>
    </row>
    <row r="3" spans="1:14" ht="15" customHeight="1">
      <c r="A3" s="85" t="s">
        <v>49</v>
      </c>
      <c r="B3" s="85"/>
      <c r="C3" s="85"/>
      <c r="D3" s="85"/>
      <c r="E3" s="85"/>
      <c r="F3" s="85"/>
    </row>
    <row r="4" spans="1:14">
      <c r="F4" s="17" t="s">
        <v>13</v>
      </c>
    </row>
    <row r="5" spans="1:14">
      <c r="A5" s="80"/>
      <c r="B5" s="12" t="s">
        <v>4</v>
      </c>
      <c r="C5" s="12" t="s">
        <v>4</v>
      </c>
      <c r="D5" s="13" t="s">
        <v>0</v>
      </c>
      <c r="E5" s="81" t="s">
        <v>1</v>
      </c>
      <c r="F5" s="82"/>
      <c r="G5" s="82"/>
    </row>
    <row r="6" spans="1:14">
      <c r="A6" s="80"/>
      <c r="B6" s="7">
        <v>2021</v>
      </c>
      <c r="C6" s="7">
        <v>2022</v>
      </c>
      <c r="D6" s="7">
        <v>2023</v>
      </c>
      <c r="E6" s="8">
        <v>2024</v>
      </c>
      <c r="F6" s="8">
        <v>2025</v>
      </c>
      <c r="G6" s="8">
        <v>2026</v>
      </c>
      <c r="I6" s="73"/>
      <c r="J6" s="73"/>
      <c r="K6" s="73"/>
      <c r="L6" s="73"/>
      <c r="M6" s="73"/>
      <c r="N6" s="74"/>
    </row>
    <row r="7" spans="1:14" s="15" customFormat="1" ht="14.25">
      <c r="A7" s="23" t="s">
        <v>47</v>
      </c>
      <c r="B7" s="27"/>
      <c r="C7" s="27"/>
      <c r="D7" s="27"/>
      <c r="E7" s="28"/>
      <c r="F7" s="29"/>
      <c r="G7" s="29"/>
      <c r="I7" s="75"/>
      <c r="J7" s="75"/>
      <c r="K7" s="75"/>
      <c r="L7" s="75"/>
      <c r="M7" s="75"/>
      <c r="N7" s="75"/>
    </row>
    <row r="8" spans="1:14" s="15" customFormat="1" ht="14.25">
      <c r="A8" s="20" t="s">
        <v>15</v>
      </c>
      <c r="B8" s="29">
        <v>1542.4</v>
      </c>
      <c r="C8" s="29">
        <v>1530.6</v>
      </c>
      <c r="D8" s="29">
        <v>1723.9</v>
      </c>
      <c r="E8" s="29">
        <v>1870.2</v>
      </c>
      <c r="F8" s="29">
        <v>2022.4</v>
      </c>
      <c r="G8" s="29">
        <v>2197.5</v>
      </c>
      <c r="I8" s="75"/>
      <c r="J8" s="75"/>
      <c r="K8" s="75"/>
      <c r="L8" s="75"/>
      <c r="M8" s="75"/>
      <c r="N8" s="75"/>
    </row>
    <row r="9" spans="1:14" s="15" customFormat="1" ht="28.5">
      <c r="A9" s="21" t="s">
        <v>16</v>
      </c>
      <c r="B9" s="29">
        <v>1878.6</v>
      </c>
      <c r="C9" s="29">
        <v>2066.46</v>
      </c>
      <c r="D9" s="29">
        <v>2190.4476</v>
      </c>
      <c r="E9" s="29">
        <v>2343.7789319999997</v>
      </c>
      <c r="F9" s="29">
        <v>2484.4056679199998</v>
      </c>
      <c r="G9" s="29">
        <v>2633.4700079951999</v>
      </c>
      <c r="I9" s="75"/>
      <c r="J9" s="75"/>
      <c r="K9" s="75"/>
      <c r="L9" s="75"/>
      <c r="M9" s="75"/>
      <c r="N9" s="75"/>
    </row>
    <row r="10" spans="1:14" s="15" customFormat="1" ht="14.25">
      <c r="A10" s="20" t="s">
        <v>17</v>
      </c>
      <c r="B10" s="29">
        <f>B11+B12+B13+B14</f>
        <v>2202.9</v>
      </c>
      <c r="C10" s="29">
        <f t="shared" ref="C10:G10" si="0">C11+C12+C13+C14</f>
        <v>2423.2600000000002</v>
      </c>
      <c r="D10" s="29">
        <f t="shared" si="0"/>
        <v>2665.5359999999996</v>
      </c>
      <c r="E10" s="29">
        <f t="shared" si="0"/>
        <v>2958.66896</v>
      </c>
      <c r="F10" s="29">
        <f t="shared" si="0"/>
        <v>3285.2877800000001</v>
      </c>
      <c r="G10" s="29">
        <f t="shared" si="0"/>
        <v>3655.9268747000001</v>
      </c>
      <c r="I10" s="76"/>
      <c r="J10" s="76"/>
      <c r="K10" s="76"/>
      <c r="L10" s="76"/>
      <c r="M10" s="76"/>
      <c r="N10" s="75"/>
    </row>
    <row r="11" spans="1:14" s="15" customFormat="1" ht="15">
      <c r="A11" s="22" t="s">
        <v>18</v>
      </c>
      <c r="B11" s="29">
        <v>1621.6</v>
      </c>
      <c r="C11" s="29">
        <v>1783.76</v>
      </c>
      <c r="D11" s="29">
        <v>1962.136</v>
      </c>
      <c r="E11" s="29">
        <v>2177.9709600000001</v>
      </c>
      <c r="F11" s="29">
        <v>2418.8000000000002</v>
      </c>
      <c r="G11" s="29">
        <v>2690</v>
      </c>
      <c r="I11" s="75"/>
      <c r="J11" s="75"/>
      <c r="K11" s="75"/>
      <c r="L11" s="75"/>
      <c r="M11" s="75"/>
      <c r="N11" s="75"/>
    </row>
    <row r="12" spans="1:14" s="15" customFormat="1" ht="15">
      <c r="A12" s="22" t="s">
        <v>19</v>
      </c>
      <c r="B12" s="29">
        <v>580</v>
      </c>
      <c r="C12" s="29">
        <v>638</v>
      </c>
      <c r="D12" s="29">
        <v>701.8</v>
      </c>
      <c r="E12" s="29">
        <v>778.99799999999993</v>
      </c>
      <c r="F12" s="29">
        <v>864.68777999999986</v>
      </c>
      <c r="G12" s="29">
        <v>964.12687469999992</v>
      </c>
      <c r="I12" s="75"/>
      <c r="J12" s="75"/>
      <c r="K12" s="75"/>
      <c r="L12" s="75"/>
      <c r="M12" s="75"/>
      <c r="N12" s="75"/>
    </row>
    <row r="13" spans="1:14" s="15" customFormat="1" ht="15">
      <c r="A13" s="22" t="s">
        <v>20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I13" s="75"/>
      <c r="J13" s="75"/>
      <c r="K13" s="75"/>
      <c r="L13" s="75"/>
      <c r="M13" s="75"/>
      <c r="N13" s="75"/>
    </row>
    <row r="14" spans="1:14" s="15" customFormat="1" ht="15">
      <c r="A14" s="22" t="s">
        <v>21</v>
      </c>
      <c r="B14" s="29">
        <v>1.3</v>
      </c>
      <c r="C14" s="29">
        <v>1.5</v>
      </c>
      <c r="D14" s="29">
        <v>1.6</v>
      </c>
      <c r="E14" s="29">
        <v>1.7</v>
      </c>
      <c r="F14" s="29">
        <v>1.8</v>
      </c>
      <c r="G14" s="29">
        <v>1.8</v>
      </c>
      <c r="I14" s="75"/>
      <c r="J14" s="75"/>
      <c r="K14" s="75"/>
      <c r="L14" s="75"/>
      <c r="M14" s="75"/>
      <c r="N14" s="75"/>
    </row>
    <row r="15" spans="1:14" s="15" customFormat="1" ht="14.25">
      <c r="A15" s="20" t="s">
        <v>67</v>
      </c>
      <c r="B15" s="29">
        <f>B16+B21</f>
        <v>2869.3</v>
      </c>
      <c r="C15" s="29">
        <f t="shared" ref="C15:G15" si="1">C16+C21</f>
        <v>3659.8</v>
      </c>
      <c r="D15" s="29">
        <f t="shared" si="1"/>
        <v>3871.4144000000001</v>
      </c>
      <c r="E15" s="29">
        <f t="shared" si="1"/>
        <v>4110</v>
      </c>
      <c r="F15" s="29">
        <f t="shared" si="1"/>
        <v>4254</v>
      </c>
      <c r="G15" s="29">
        <f t="shared" si="1"/>
        <v>4393</v>
      </c>
      <c r="I15" s="77"/>
      <c r="J15" s="77"/>
      <c r="K15" s="77"/>
      <c r="L15" s="77"/>
      <c r="M15" s="77"/>
      <c r="N15" s="75"/>
    </row>
    <row r="16" spans="1:14" s="15" customFormat="1" ht="15">
      <c r="A16" s="69" t="s">
        <v>68</v>
      </c>
      <c r="B16" s="29">
        <f>B17+B18+B19+B20</f>
        <v>59.3</v>
      </c>
      <c r="C16" s="29">
        <f t="shared" ref="C16:G16" si="2">C17+C18+C19+C20</f>
        <v>63</v>
      </c>
      <c r="D16" s="29">
        <f t="shared" si="2"/>
        <v>66</v>
      </c>
      <c r="E16" s="29">
        <f>E17+E18+E19+E20</f>
        <v>68</v>
      </c>
      <c r="F16" s="29">
        <f t="shared" si="2"/>
        <v>70</v>
      </c>
      <c r="G16" s="29">
        <f t="shared" si="2"/>
        <v>72</v>
      </c>
      <c r="I16" s="75"/>
      <c r="J16" s="75"/>
      <c r="K16" s="75"/>
      <c r="L16" s="75"/>
      <c r="M16" s="75"/>
      <c r="N16" s="75"/>
    </row>
    <row r="17" spans="1:14" s="15" customFormat="1" ht="15">
      <c r="A17" s="22" t="s">
        <v>22</v>
      </c>
      <c r="B17" s="29">
        <v>19.5</v>
      </c>
      <c r="C17" s="29">
        <v>23</v>
      </c>
      <c r="D17" s="29">
        <v>24</v>
      </c>
      <c r="E17" s="29">
        <v>25</v>
      </c>
      <c r="F17" s="29">
        <v>26</v>
      </c>
      <c r="G17" s="29">
        <v>27</v>
      </c>
      <c r="I17" s="75"/>
      <c r="J17" s="75"/>
      <c r="K17" s="75"/>
      <c r="L17" s="75"/>
      <c r="M17" s="75"/>
      <c r="N17" s="75"/>
    </row>
    <row r="18" spans="1:14" s="15" customFormat="1" ht="45">
      <c r="A18" s="22" t="s">
        <v>23</v>
      </c>
      <c r="B18" s="29">
        <v>39.799999999999997</v>
      </c>
      <c r="C18" s="29">
        <v>40</v>
      </c>
      <c r="D18" s="29">
        <v>42</v>
      </c>
      <c r="E18" s="29">
        <v>43</v>
      </c>
      <c r="F18" s="29">
        <v>44</v>
      </c>
      <c r="G18" s="29">
        <v>45</v>
      </c>
      <c r="I18" s="75"/>
      <c r="J18" s="75"/>
      <c r="K18" s="75"/>
      <c r="L18" s="75"/>
      <c r="M18" s="75"/>
      <c r="N18" s="75"/>
    </row>
    <row r="19" spans="1:14" s="15" customFormat="1" ht="30">
      <c r="A19" s="22" t="s">
        <v>24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I19" s="75"/>
      <c r="J19" s="75"/>
      <c r="K19" s="75"/>
      <c r="L19" s="75"/>
      <c r="M19" s="75"/>
      <c r="N19" s="75"/>
    </row>
    <row r="20" spans="1:14" s="15" customFormat="1" ht="30">
      <c r="A20" s="22" t="s">
        <v>25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I20" s="75"/>
      <c r="J20" s="75"/>
      <c r="K20" s="75"/>
      <c r="L20" s="75"/>
      <c r="M20" s="75"/>
      <c r="N20" s="75"/>
    </row>
    <row r="21" spans="1:14" s="15" customFormat="1" ht="15">
      <c r="A21" s="70" t="s">
        <v>69</v>
      </c>
      <c r="B21" s="29">
        <f>B22</f>
        <v>2810</v>
      </c>
      <c r="C21" s="29">
        <f t="shared" ref="C21:G21" si="3">C22</f>
        <v>3596.8</v>
      </c>
      <c r="D21" s="29">
        <f t="shared" si="3"/>
        <v>3805.4144000000001</v>
      </c>
      <c r="E21" s="29">
        <f t="shared" si="3"/>
        <v>4042</v>
      </c>
      <c r="F21" s="29">
        <f t="shared" si="3"/>
        <v>4184</v>
      </c>
      <c r="G21" s="29">
        <f t="shared" si="3"/>
        <v>4321</v>
      </c>
      <c r="I21" s="75"/>
      <c r="J21" s="75"/>
      <c r="K21" s="75"/>
      <c r="L21" s="75"/>
      <c r="M21" s="75"/>
      <c r="N21" s="75"/>
    </row>
    <row r="22" spans="1:14" s="15" customFormat="1" ht="45">
      <c r="A22" s="22" t="s">
        <v>26</v>
      </c>
      <c r="B22" s="29">
        <v>2810</v>
      </c>
      <c r="C22" s="29">
        <v>3596.8</v>
      </c>
      <c r="D22" s="29">
        <v>3805.4144000000001</v>
      </c>
      <c r="E22" s="29">
        <v>4042</v>
      </c>
      <c r="F22" s="29">
        <v>4184</v>
      </c>
      <c r="G22" s="29">
        <v>4321</v>
      </c>
      <c r="I22" s="75"/>
      <c r="J22" s="75"/>
      <c r="K22" s="75"/>
      <c r="L22" s="75"/>
      <c r="M22" s="75"/>
      <c r="N22" s="75"/>
    </row>
    <row r="23" spans="1:14" s="15" customFormat="1" ht="28.5">
      <c r="A23" s="20" t="s">
        <v>70</v>
      </c>
      <c r="B23" s="29">
        <f>B8+B9+B10+B15</f>
        <v>8493.2000000000007</v>
      </c>
      <c r="C23" s="29">
        <f t="shared" ref="C23:G23" si="4">C8+C9+C10+C15</f>
        <v>9680.119999999999</v>
      </c>
      <c r="D23" s="29">
        <f t="shared" si="4"/>
        <v>10451.297999999999</v>
      </c>
      <c r="E23" s="29">
        <f t="shared" si="4"/>
        <v>11282.647892000001</v>
      </c>
      <c r="F23" s="29">
        <f t="shared" si="4"/>
        <v>12046.09344792</v>
      </c>
      <c r="G23" s="29">
        <f t="shared" si="4"/>
        <v>12879.8968826952</v>
      </c>
      <c r="I23" s="78"/>
      <c r="J23" s="78"/>
      <c r="K23" s="78"/>
      <c r="L23" s="78"/>
      <c r="M23" s="78"/>
      <c r="N23" s="75"/>
    </row>
    <row r="24" spans="1:14" s="15" customFormat="1" ht="14.25">
      <c r="A24" s="23" t="s">
        <v>27</v>
      </c>
      <c r="B24" s="29"/>
      <c r="C24" s="29"/>
      <c r="D24" s="29"/>
      <c r="E24" s="29"/>
      <c r="F24" s="29"/>
      <c r="G24" s="29"/>
      <c r="I24" s="75"/>
      <c r="J24" s="75"/>
      <c r="K24" s="75"/>
      <c r="L24" s="75"/>
      <c r="M24" s="75"/>
      <c r="N24" s="75"/>
    </row>
    <row r="25" spans="1:14" s="15" customFormat="1" ht="14.25">
      <c r="A25" s="20" t="s">
        <v>28</v>
      </c>
      <c r="B25" s="29">
        <f>B26+B27+B28</f>
        <v>1574.3</v>
      </c>
      <c r="C25" s="29">
        <f t="shared" ref="C25:G25" si="5">C26+C27+C28</f>
        <v>1825.9689999999998</v>
      </c>
      <c r="D25" s="29">
        <f t="shared" si="5"/>
        <v>2119.3298589999999</v>
      </c>
      <c r="E25" s="29">
        <f t="shared" si="5"/>
        <v>2474.4822238399997</v>
      </c>
      <c r="F25" s="29">
        <f t="shared" si="5"/>
        <v>2899.1895333279995</v>
      </c>
      <c r="G25" s="29">
        <f t="shared" si="5"/>
        <v>3402.4224463703226</v>
      </c>
      <c r="I25" s="75"/>
      <c r="J25" s="75"/>
      <c r="K25" s="75"/>
      <c r="L25" s="75"/>
      <c r="M25" s="75"/>
      <c r="N25" s="75"/>
    </row>
    <row r="26" spans="1:14" s="15" customFormat="1" ht="15">
      <c r="A26" s="24" t="s">
        <v>29</v>
      </c>
      <c r="B26" s="29">
        <v>1208.8</v>
      </c>
      <c r="C26" s="29">
        <v>1396.164</v>
      </c>
      <c r="D26" s="29">
        <v>1613.9655839999998</v>
      </c>
      <c r="E26" s="29">
        <v>1872.2000774399996</v>
      </c>
      <c r="F26" s="29">
        <v>2181.1130902175996</v>
      </c>
      <c r="G26" s="29">
        <v>2543.1778631937209</v>
      </c>
      <c r="I26" s="75"/>
      <c r="J26" s="75"/>
      <c r="K26" s="75"/>
      <c r="L26" s="75"/>
      <c r="M26" s="75"/>
      <c r="N26" s="75"/>
    </row>
    <row r="27" spans="1:14" s="15" customFormat="1" ht="15">
      <c r="A27" s="24" t="s">
        <v>30</v>
      </c>
      <c r="B27" s="29">
        <v>352</v>
      </c>
      <c r="C27" s="29">
        <v>415.36</v>
      </c>
      <c r="D27" s="29">
        <v>490.12480000000005</v>
      </c>
      <c r="E27" s="29">
        <v>586.18926080000006</v>
      </c>
      <c r="F27" s="29">
        <v>701.0823559168</v>
      </c>
      <c r="G27" s="29">
        <v>841.29882710016</v>
      </c>
      <c r="I27" s="75"/>
      <c r="J27" s="75"/>
      <c r="K27" s="75"/>
      <c r="L27" s="75"/>
      <c r="M27" s="75"/>
      <c r="N27" s="75"/>
    </row>
    <row r="28" spans="1:14" s="15" customFormat="1" ht="45">
      <c r="A28" s="22" t="s">
        <v>31</v>
      </c>
      <c r="B28" s="29">
        <v>13.5</v>
      </c>
      <c r="C28" s="29">
        <v>14.445</v>
      </c>
      <c r="D28" s="29">
        <v>15.239475000000001</v>
      </c>
      <c r="E28" s="29">
        <v>16.092885599999999</v>
      </c>
      <c r="F28" s="29">
        <v>16.994087193599999</v>
      </c>
      <c r="G28" s="29">
        <v>17.945756076441597</v>
      </c>
      <c r="I28" s="75"/>
      <c r="J28" s="75"/>
      <c r="K28" s="75"/>
      <c r="L28" s="75"/>
      <c r="M28" s="75"/>
      <c r="N28" s="75"/>
    </row>
    <row r="29" spans="1:14" s="15" customFormat="1" ht="28.5">
      <c r="A29" s="20" t="s">
        <v>32</v>
      </c>
      <c r="B29" s="29">
        <f>B30+B31+B32+B33</f>
        <v>484.6</v>
      </c>
      <c r="C29" s="29">
        <f t="shared" ref="C29:G29" si="6">C30+C31+C32+C33</f>
        <v>549.70000000000005</v>
      </c>
      <c r="D29" s="29">
        <f t="shared" si="6"/>
        <v>612</v>
      </c>
      <c r="E29" s="29">
        <f t="shared" si="6"/>
        <v>686.68219999999997</v>
      </c>
      <c r="F29" s="29">
        <f t="shared" si="6"/>
        <v>767.92934359999992</v>
      </c>
      <c r="G29" s="29">
        <f t="shared" si="6"/>
        <v>860.61145170399993</v>
      </c>
      <c r="I29" s="77"/>
      <c r="J29" s="77"/>
      <c r="K29" s="77"/>
      <c r="L29" s="77"/>
      <c r="M29" s="77"/>
      <c r="N29" s="75"/>
    </row>
    <row r="30" spans="1:14" s="15" customFormat="1" ht="15">
      <c r="A30" s="24" t="s">
        <v>33</v>
      </c>
      <c r="B30" s="29">
        <v>388.2</v>
      </c>
      <c r="C30" s="29">
        <v>440.6</v>
      </c>
      <c r="D30" s="29">
        <v>500.6</v>
      </c>
      <c r="E30" s="29">
        <v>569.18219999999997</v>
      </c>
      <c r="F30" s="29">
        <v>647.72934359999988</v>
      </c>
      <c r="G30" s="29">
        <v>738.41145170399989</v>
      </c>
      <c r="I30" s="75"/>
      <c r="J30" s="75"/>
      <c r="K30" s="75"/>
      <c r="L30" s="75"/>
      <c r="M30" s="75"/>
      <c r="N30" s="75"/>
    </row>
    <row r="31" spans="1:14" s="15" customFormat="1" ht="15">
      <c r="A31" s="24" t="s">
        <v>34</v>
      </c>
      <c r="B31" s="29">
        <v>13.5</v>
      </c>
      <c r="C31" s="29">
        <v>14</v>
      </c>
      <c r="D31" s="29">
        <v>14.5</v>
      </c>
      <c r="E31" s="29">
        <v>16.8</v>
      </c>
      <c r="F31" s="29">
        <v>17.2</v>
      </c>
      <c r="G31" s="29">
        <v>17.7</v>
      </c>
      <c r="I31" s="75"/>
      <c r="J31" s="75"/>
      <c r="K31" s="75"/>
      <c r="L31" s="75"/>
      <c r="M31" s="75"/>
      <c r="N31" s="75"/>
    </row>
    <row r="32" spans="1:14" s="15" customFormat="1" ht="30">
      <c r="A32" s="24" t="s">
        <v>35</v>
      </c>
      <c r="B32" s="29">
        <v>1.8</v>
      </c>
      <c r="C32" s="29">
        <v>2</v>
      </c>
      <c r="D32" s="29">
        <v>2.4</v>
      </c>
      <c r="E32" s="29">
        <v>2.7</v>
      </c>
      <c r="F32" s="29">
        <v>3</v>
      </c>
      <c r="G32" s="29">
        <v>3.5</v>
      </c>
      <c r="I32" s="75"/>
      <c r="J32" s="75"/>
      <c r="K32" s="75"/>
      <c r="L32" s="75"/>
      <c r="M32" s="75"/>
      <c r="N32" s="75"/>
    </row>
    <row r="33" spans="1:14" s="15" customFormat="1" ht="45">
      <c r="A33" s="24" t="s">
        <v>36</v>
      </c>
      <c r="B33" s="29">
        <v>81.099999999999994</v>
      </c>
      <c r="C33" s="29">
        <v>93.1</v>
      </c>
      <c r="D33" s="29">
        <v>94.5</v>
      </c>
      <c r="E33" s="29">
        <v>98</v>
      </c>
      <c r="F33" s="29">
        <v>100</v>
      </c>
      <c r="G33" s="29">
        <v>101</v>
      </c>
      <c r="I33" s="75"/>
      <c r="J33" s="75"/>
      <c r="K33" s="75"/>
      <c r="L33" s="75"/>
      <c r="M33" s="75"/>
      <c r="N33" s="75"/>
    </row>
    <row r="34" spans="1:14" s="15" customFormat="1" ht="14.25">
      <c r="A34" s="20" t="s">
        <v>37</v>
      </c>
      <c r="B34" s="29">
        <v>1884.8</v>
      </c>
      <c r="C34" s="29">
        <v>2224.0639999999999</v>
      </c>
      <c r="D34" s="29">
        <v>2435.3500799999997</v>
      </c>
      <c r="E34" s="29">
        <v>2658</v>
      </c>
      <c r="F34" s="29">
        <v>2876.3</v>
      </c>
      <c r="G34" s="29">
        <v>3073</v>
      </c>
      <c r="I34" s="75"/>
      <c r="J34" s="75"/>
      <c r="K34" s="75"/>
      <c r="L34" s="75"/>
      <c r="M34" s="75"/>
      <c r="N34" s="75"/>
    </row>
    <row r="35" spans="1:14" s="15" customFormat="1" ht="14.25">
      <c r="A35" s="20" t="s">
        <v>38</v>
      </c>
      <c r="B35" s="29">
        <f>B25+B29+B34</f>
        <v>3943.7</v>
      </c>
      <c r="C35" s="29">
        <f t="shared" ref="C35:G35" si="7">C25+C29+C34</f>
        <v>4599.7330000000002</v>
      </c>
      <c r="D35" s="29">
        <f t="shared" si="7"/>
        <v>5166.6799389999996</v>
      </c>
      <c r="E35" s="29">
        <f t="shared" si="7"/>
        <v>5819.1644238399995</v>
      </c>
      <c r="F35" s="29">
        <f t="shared" si="7"/>
        <v>6543.418876927999</v>
      </c>
      <c r="G35" s="29">
        <f t="shared" si="7"/>
        <v>7336.0338980743227</v>
      </c>
      <c r="I35" s="79"/>
      <c r="J35" s="79"/>
      <c r="K35" s="79"/>
      <c r="L35" s="79"/>
      <c r="M35" s="79"/>
    </row>
    <row r="36" spans="1:14" s="15" customFormat="1" ht="14.25">
      <c r="A36" s="25" t="s">
        <v>39</v>
      </c>
      <c r="B36" s="29"/>
      <c r="C36" s="29"/>
      <c r="D36" s="29"/>
      <c r="E36" s="29"/>
      <c r="F36" s="29"/>
      <c r="G36" s="29"/>
    </row>
    <row r="37" spans="1:14" s="15" customFormat="1" ht="42.75">
      <c r="A37" s="20" t="s">
        <v>40</v>
      </c>
      <c r="B37" s="29">
        <v>2056.8000000000002</v>
      </c>
      <c r="C37" s="29">
        <v>2262.8869999999979</v>
      </c>
      <c r="D37" s="29">
        <v>2275.318060999999</v>
      </c>
      <c r="E37" s="29">
        <v>2308</v>
      </c>
      <c r="F37" s="29">
        <v>2320</v>
      </c>
      <c r="G37" s="29">
        <v>2332</v>
      </c>
    </row>
    <row r="38" spans="1:14" s="15" customFormat="1" ht="28.5">
      <c r="A38" s="20" t="s">
        <v>41</v>
      </c>
      <c r="B38" s="29">
        <v>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</row>
    <row r="39" spans="1:14" s="15" customFormat="1" ht="42.75">
      <c r="A39" s="20" t="s">
        <v>65</v>
      </c>
      <c r="B39" s="29">
        <v>28</v>
      </c>
      <c r="C39" s="29">
        <v>48.6</v>
      </c>
      <c r="D39" s="29">
        <v>50.5</v>
      </c>
      <c r="E39" s="29">
        <v>55.8</v>
      </c>
      <c r="F39" s="29">
        <v>58</v>
      </c>
      <c r="G39" s="29">
        <v>60</v>
      </c>
    </row>
    <row r="40" spans="1:14" s="15" customFormat="1" ht="28.5">
      <c r="A40" s="20" t="s">
        <v>42</v>
      </c>
      <c r="B40" s="29">
        <v>1882.8</v>
      </c>
      <c r="C40" s="29">
        <v>2060.5</v>
      </c>
      <c r="D40" s="29">
        <v>2285</v>
      </c>
      <c r="E40" s="29">
        <v>2346</v>
      </c>
      <c r="F40" s="29">
        <v>2393</v>
      </c>
      <c r="G40" s="29">
        <v>2424.5</v>
      </c>
      <c r="L40" s="72"/>
      <c r="M40" s="72"/>
    </row>
    <row r="41" spans="1:14" s="15" customFormat="1" ht="14.25">
      <c r="A41" s="20" t="s">
        <v>43</v>
      </c>
      <c r="B41" s="29">
        <v>270.2</v>
      </c>
      <c r="C41" s="29">
        <v>293.8</v>
      </c>
      <c r="D41" s="29">
        <v>290</v>
      </c>
      <c r="E41" s="29">
        <v>375</v>
      </c>
      <c r="F41" s="29">
        <v>386</v>
      </c>
      <c r="G41" s="29">
        <v>390</v>
      </c>
    </row>
    <row r="42" spans="1:14" s="15" customFormat="1" ht="42.75">
      <c r="A42" s="20" t="s">
        <v>44</v>
      </c>
      <c r="B42" s="29">
        <v>20</v>
      </c>
      <c r="C42" s="29">
        <v>25</v>
      </c>
      <c r="D42" s="29">
        <v>25</v>
      </c>
      <c r="E42" s="29">
        <v>24.8</v>
      </c>
      <c r="F42" s="29">
        <v>25</v>
      </c>
      <c r="G42" s="29">
        <v>27</v>
      </c>
    </row>
    <row r="43" spans="1:14" s="15" customFormat="1" ht="28.5">
      <c r="A43" s="20" t="s">
        <v>45</v>
      </c>
      <c r="B43" s="29">
        <v>90.3</v>
      </c>
      <c r="C43" s="29">
        <v>95.4</v>
      </c>
      <c r="D43" s="29">
        <v>105.2</v>
      </c>
      <c r="E43" s="29">
        <v>102.6</v>
      </c>
      <c r="F43" s="29">
        <v>146.1</v>
      </c>
      <c r="G43" s="29">
        <v>166</v>
      </c>
    </row>
    <row r="44" spans="1:14" s="15" customFormat="1" ht="14.25">
      <c r="A44" s="26" t="s">
        <v>46</v>
      </c>
      <c r="B44" s="29">
        <v>382</v>
      </c>
      <c r="C44" s="29">
        <v>485</v>
      </c>
      <c r="D44" s="29">
        <v>464</v>
      </c>
      <c r="E44" s="29">
        <v>456.5</v>
      </c>
      <c r="F44" s="29">
        <v>466.8</v>
      </c>
      <c r="G44" s="29">
        <v>476.4</v>
      </c>
    </row>
    <row r="45" spans="1:14" s="15" customFormat="1" ht="30.6" customHeight="1">
      <c r="A45" s="20" t="s">
        <v>66</v>
      </c>
      <c r="B45" s="29">
        <f>B37+B38+B39+B40+B41+B42-B43+B44</f>
        <v>4549.5</v>
      </c>
      <c r="C45" s="29">
        <f t="shared" ref="C45:G45" si="8">C37+C38+C39+C40+C41+C42-C43+C44</f>
        <v>5080.3869999999979</v>
      </c>
      <c r="D45" s="29">
        <f t="shared" si="8"/>
        <v>5284.6180609999992</v>
      </c>
      <c r="E45" s="29">
        <f t="shared" si="8"/>
        <v>5463.5</v>
      </c>
      <c r="F45" s="29">
        <f t="shared" si="8"/>
        <v>5502.7</v>
      </c>
      <c r="G45" s="29">
        <f t="shared" si="8"/>
        <v>5543.9</v>
      </c>
    </row>
    <row r="46" spans="1:14" s="15" customFormat="1" ht="13.15" customHeight="1">
      <c r="A46" s="19"/>
      <c r="B46" s="29"/>
      <c r="C46" s="29"/>
      <c r="D46" s="29"/>
      <c r="E46" s="29"/>
      <c r="F46" s="29"/>
      <c r="G46" s="29"/>
    </row>
    <row r="47" spans="1:14" s="15" customFormat="1" ht="16.899999999999999" customHeight="1">
      <c r="A47" s="26" t="s">
        <v>48</v>
      </c>
      <c r="B47" s="29">
        <f t="shared" ref="B47:G47" si="9">B23-B35-B45</f>
        <v>0</v>
      </c>
      <c r="C47" s="29">
        <f t="shared" si="9"/>
        <v>0</v>
      </c>
      <c r="D47" s="29">
        <f t="shared" si="9"/>
        <v>0</v>
      </c>
      <c r="E47" s="29">
        <f t="shared" si="9"/>
        <v>-1.6531839998606301E-2</v>
      </c>
      <c r="F47" s="29">
        <f t="shared" si="9"/>
        <v>-2.5429007998354791E-2</v>
      </c>
      <c r="G47" s="29">
        <f t="shared" si="9"/>
        <v>-3.7015379121839942E-2</v>
      </c>
    </row>
    <row r="48" spans="1:14" s="15" customFormat="1" ht="11.25">
      <c r="A48" s="16"/>
    </row>
    <row r="49" spans="1:1" s="15" customFormat="1" ht="11.25">
      <c r="A49" s="16"/>
    </row>
    <row r="50" spans="1:1" s="15" customFormat="1" ht="11.25">
      <c r="A50" s="16"/>
    </row>
    <row r="51" spans="1:1" s="15" customFormat="1" ht="11.25">
      <c r="A51" s="16"/>
    </row>
    <row r="52" spans="1:1" s="15" customFormat="1" ht="11.25">
      <c r="A52" s="16"/>
    </row>
    <row r="53" spans="1:1" s="15" customFormat="1" ht="11.25">
      <c r="A53" s="16"/>
    </row>
    <row r="54" spans="1:1" s="15" customFormat="1" ht="11.25">
      <c r="A54" s="16"/>
    </row>
    <row r="55" spans="1:1" s="15" customFormat="1" ht="11.25">
      <c r="A55" s="16"/>
    </row>
    <row r="56" spans="1:1" s="15" customFormat="1" ht="11.25">
      <c r="A56" s="16"/>
    </row>
    <row r="57" spans="1:1" s="15" customFormat="1" ht="11.25">
      <c r="A57" s="16"/>
    </row>
    <row r="58" spans="1:1" s="15" customFormat="1" ht="11.25">
      <c r="A58" s="16"/>
    </row>
    <row r="59" spans="1:1" s="15" customFormat="1" ht="11.25">
      <c r="A59" s="16"/>
    </row>
    <row r="60" spans="1:1" s="15" customFormat="1" ht="11.25">
      <c r="A60" s="16"/>
    </row>
    <row r="61" spans="1:1" s="15" customFormat="1" ht="11.25">
      <c r="A61" s="16"/>
    </row>
    <row r="62" spans="1:1" s="15" customFormat="1" ht="11.25">
      <c r="A62" s="16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" right="0.32" top="0.48" bottom="0.27559055118110237" header="0.27559055118110237" footer="0.19685039370078741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U18" sqref="U18"/>
    </sheetView>
  </sheetViews>
  <sheetFormatPr defaultRowHeight="12.75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>
      <c r="A1" s="58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>
      <c r="A2" s="59" t="s">
        <v>80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>
      <c r="A3" s="39" t="s">
        <v>14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>
      <c r="B4" s="71">
        <f>SUM(B8,B9,B10,B11)</f>
        <v>8493.2000000000007</v>
      </c>
      <c r="C4" s="71">
        <f>SUM(C8,C9,C10,C11)</f>
        <v>9680.119999999999</v>
      </c>
      <c r="F4" s="71">
        <f>SUM(F8,F9,F10,F11)</f>
        <v>10451.297999999999</v>
      </c>
      <c r="I4" s="71">
        <f>SUM(I8,I9,I10,I11)</f>
        <v>11282.647892000001</v>
      </c>
      <c r="L4" s="71">
        <f>SUM(L8,L9,L10,L11)</f>
        <v>12046.09344792</v>
      </c>
      <c r="O4" s="71">
        <f>SUM(O8,O9,O10,O11)</f>
        <v>12879.8968826952</v>
      </c>
    </row>
    <row r="5" spans="1:17" ht="13.15" customHeight="1">
      <c r="A5" s="80"/>
      <c r="B5" s="90" t="s">
        <v>73</v>
      </c>
      <c r="C5" s="92" t="s">
        <v>74</v>
      </c>
      <c r="D5" s="92"/>
      <c r="E5" s="92"/>
      <c r="F5" s="87" t="s">
        <v>75</v>
      </c>
      <c r="G5" s="88"/>
      <c r="H5" s="89"/>
      <c r="I5" s="87" t="s">
        <v>71</v>
      </c>
      <c r="J5" s="88"/>
      <c r="K5" s="89"/>
      <c r="L5" s="87" t="s">
        <v>72</v>
      </c>
      <c r="M5" s="88"/>
      <c r="N5" s="89"/>
      <c r="O5" s="87" t="s">
        <v>76</v>
      </c>
      <c r="P5" s="88"/>
      <c r="Q5" s="89"/>
    </row>
    <row r="6" spans="1:17" ht="23.45" customHeight="1">
      <c r="A6" s="80"/>
      <c r="B6" s="91"/>
      <c r="C6" s="8" t="s">
        <v>53</v>
      </c>
      <c r="D6" s="47" t="s">
        <v>56</v>
      </c>
      <c r="E6" s="47" t="s">
        <v>55</v>
      </c>
      <c r="F6" s="8" t="s">
        <v>53</v>
      </c>
      <c r="G6" s="47" t="s">
        <v>56</v>
      </c>
      <c r="H6" s="47" t="s">
        <v>55</v>
      </c>
      <c r="I6" s="8" t="s">
        <v>53</v>
      </c>
      <c r="J6" s="47" t="s">
        <v>56</v>
      </c>
      <c r="K6" s="47" t="s">
        <v>55</v>
      </c>
      <c r="L6" s="8" t="s">
        <v>53</v>
      </c>
      <c r="M6" s="47" t="s">
        <v>56</v>
      </c>
      <c r="N6" s="47" t="s">
        <v>55</v>
      </c>
      <c r="O6" s="8" t="s">
        <v>53</v>
      </c>
      <c r="P6" s="47" t="s">
        <v>56</v>
      </c>
      <c r="Q6" s="47" t="s">
        <v>55</v>
      </c>
    </row>
    <row r="7" spans="1:17" ht="14.25">
      <c r="A7" s="30" t="s">
        <v>50</v>
      </c>
      <c r="B7" s="55">
        <f>'ДДН!'!C7</f>
        <v>8493.2000000000007</v>
      </c>
      <c r="C7" s="55">
        <f>'ДДН!'!D7</f>
        <v>9680.119999999999</v>
      </c>
      <c r="D7" s="56">
        <v>100</v>
      </c>
      <c r="E7" s="56">
        <f>C7/B7%</f>
        <v>113.97494466161163</v>
      </c>
      <c r="F7" s="55">
        <f>'ДДН!'!E7</f>
        <v>10451.297999999999</v>
      </c>
      <c r="G7" s="56">
        <v>100</v>
      </c>
      <c r="H7" s="56">
        <f>F7/C7%</f>
        <v>107.96661611632913</v>
      </c>
      <c r="I7" s="55">
        <f>'ДДН!'!F7</f>
        <v>11282.647892000001</v>
      </c>
      <c r="J7" s="56">
        <v>100</v>
      </c>
      <c r="K7" s="56">
        <f>I7/F7%</f>
        <v>107.95451332456507</v>
      </c>
      <c r="L7" s="55">
        <f>'ДДН!'!G7</f>
        <v>12046.09344792</v>
      </c>
      <c r="M7" s="56">
        <v>100</v>
      </c>
      <c r="N7" s="56">
        <f>L7/I7%</f>
        <v>106.76654596711577</v>
      </c>
      <c r="O7" s="55">
        <f>'ДДН!'!H7</f>
        <v>12879.8968826952</v>
      </c>
      <c r="P7" s="56">
        <v>100</v>
      </c>
      <c r="Q7" s="56">
        <f>O7/L7%</f>
        <v>106.92177458509732</v>
      </c>
    </row>
    <row r="8" spans="1:17" ht="18" customHeight="1">
      <c r="A8" s="20" t="s">
        <v>15</v>
      </c>
      <c r="B8" s="40">
        <f>'ДДН!'!C8</f>
        <v>1542.4</v>
      </c>
      <c r="C8" s="40">
        <f>'ДДН!'!D8</f>
        <v>1530.6</v>
      </c>
      <c r="D8" s="48">
        <f>C8/C$7%</f>
        <v>15.811787457180284</v>
      </c>
      <c r="E8" s="48">
        <f t="shared" ref="E8:E24" si="0">C8/B8%</f>
        <v>99.234958506224046</v>
      </c>
      <c r="F8" s="40">
        <f>'ДДН!'!E8</f>
        <v>1723.9</v>
      </c>
      <c r="G8" s="48">
        <f>F8/F$7%</f>
        <v>16.494601914518181</v>
      </c>
      <c r="H8" s="48">
        <f t="shared" ref="H8:H24" si="1">F8/C8%</f>
        <v>112.62903436560828</v>
      </c>
      <c r="I8" s="40">
        <f>'ДДН!'!F8</f>
        <v>1870.2</v>
      </c>
      <c r="J8" s="48">
        <f>I8/I$7%</f>
        <v>16.575896171731738</v>
      </c>
      <c r="K8" s="48">
        <f t="shared" ref="K8:K24" si="2">I8/F8%</f>
        <v>108.48657114681826</v>
      </c>
      <c r="L8" s="40">
        <f>'ДДН!'!G8</f>
        <v>2022.4</v>
      </c>
      <c r="M8" s="48">
        <f>L8/L$7%</f>
        <v>16.788845352591949</v>
      </c>
      <c r="N8" s="48">
        <f t="shared" ref="N8:N11" si="3">L8/I8%</f>
        <v>108.13816704095818</v>
      </c>
      <c r="O8" s="40">
        <f>'ДДН!'!H8</f>
        <v>2197.5</v>
      </c>
      <c r="P8" s="48">
        <f>O8/O$7%</f>
        <v>17.061471997904373</v>
      </c>
      <c r="Q8" s="48">
        <f t="shared" ref="Q8:Q11" si="4">O8/L8%</f>
        <v>108.65803006329114</v>
      </c>
    </row>
    <row r="9" spans="1:17" ht="42.75">
      <c r="A9" s="21" t="s">
        <v>16</v>
      </c>
      <c r="B9" s="40">
        <f>'ДДН!'!C9</f>
        <v>1878.6</v>
      </c>
      <c r="C9" s="40">
        <f>'ДДН!'!D9</f>
        <v>2066.46</v>
      </c>
      <c r="D9" s="48">
        <f t="shared" ref="D9:D22" si="5">C9/C$7%</f>
        <v>21.347462634760728</v>
      </c>
      <c r="E9" s="48">
        <f t="shared" si="0"/>
        <v>110.00000000000001</v>
      </c>
      <c r="F9" s="40">
        <f>'ДДН!'!E9</f>
        <v>2190.4476</v>
      </c>
      <c r="G9" s="48">
        <f t="shared" ref="G9:G22" si="6">F9/F$7%</f>
        <v>20.958617771687308</v>
      </c>
      <c r="H9" s="48">
        <f t="shared" si="1"/>
        <v>106</v>
      </c>
      <c r="I9" s="40">
        <f>'ДДН!'!F9</f>
        <v>2343.7789319999997</v>
      </c>
      <c r="J9" s="48">
        <f t="shared" ref="J9:J22" si="7">I9/I$7%</f>
        <v>20.773305649836541</v>
      </c>
      <c r="K9" s="48">
        <f t="shared" si="2"/>
        <v>106.99999999999999</v>
      </c>
      <c r="L9" s="40">
        <f>'ДДН!'!G9</f>
        <v>2484.4056679199998</v>
      </c>
      <c r="M9" s="48">
        <f t="shared" ref="M9:M22" si="8">L9/L$7%</f>
        <v>20.624160676330984</v>
      </c>
      <c r="N9" s="48">
        <f t="shared" si="3"/>
        <v>106</v>
      </c>
      <c r="O9" s="40">
        <f>'ДДН!'!H9</f>
        <v>2633.4700079951999</v>
      </c>
      <c r="P9" s="48">
        <f t="shared" ref="P9:P22" si="9">O9/O$7%</f>
        <v>20.446359407841232</v>
      </c>
      <c r="Q9" s="48">
        <f t="shared" si="4"/>
        <v>106</v>
      </c>
    </row>
    <row r="10" spans="1:17" ht="15">
      <c r="A10" s="20" t="s">
        <v>17</v>
      </c>
      <c r="B10" s="40">
        <f>'ДДН!'!C10</f>
        <v>2202.9</v>
      </c>
      <c r="C10" s="40">
        <f>'ДДН!'!D10</f>
        <v>2423.2600000000002</v>
      </c>
      <c r="D10" s="48">
        <f t="shared" si="5"/>
        <v>25.033367354950148</v>
      </c>
      <c r="E10" s="48">
        <f t="shared" si="0"/>
        <v>110.00317762948841</v>
      </c>
      <c r="F10" s="40">
        <f>'ДДН!'!E10</f>
        <v>2665.5359999999996</v>
      </c>
      <c r="G10" s="48">
        <f t="shared" si="6"/>
        <v>25.504353621913758</v>
      </c>
      <c r="H10" s="48">
        <f t="shared" si="1"/>
        <v>109.997936663833</v>
      </c>
      <c r="I10" s="40">
        <f>'ДДН!'!F10</f>
        <v>2958.66896</v>
      </c>
      <c r="J10" s="48">
        <f t="shared" si="7"/>
        <v>26.223179065065516</v>
      </c>
      <c r="K10" s="48">
        <f t="shared" si="2"/>
        <v>110.99714879108744</v>
      </c>
      <c r="L10" s="40">
        <f>'ДДН!'!G10</f>
        <v>3285.2877800000001</v>
      </c>
      <c r="M10" s="48">
        <f t="shared" si="8"/>
        <v>27.272640663162637</v>
      </c>
      <c r="N10" s="48">
        <f t="shared" si="3"/>
        <v>111.03938373693555</v>
      </c>
      <c r="O10" s="40">
        <f>'ДДН!'!H10</f>
        <v>3655.9268747000001</v>
      </c>
      <c r="P10" s="48">
        <f t="shared" si="9"/>
        <v>28.384752673073994</v>
      </c>
      <c r="Q10" s="48">
        <f t="shared" si="4"/>
        <v>111.28178471780636</v>
      </c>
    </row>
    <row r="11" spans="1:17" ht="15">
      <c r="A11" s="20" t="s">
        <v>67</v>
      </c>
      <c r="B11" s="40">
        <f>'ДДН!'!C11</f>
        <v>2869.3</v>
      </c>
      <c r="C11" s="40">
        <f>'ДДН!'!D11</f>
        <v>3659.8</v>
      </c>
      <c r="D11" s="48">
        <f t="shared" si="5"/>
        <v>37.807382553108852</v>
      </c>
      <c r="E11" s="48">
        <f t="shared" si="0"/>
        <v>127.55027358589203</v>
      </c>
      <c r="F11" s="40">
        <f>'ДДН!'!E11</f>
        <v>3871.4144000000001</v>
      </c>
      <c r="G11" s="48">
        <f t="shared" si="6"/>
        <v>37.042426691880763</v>
      </c>
      <c r="H11" s="48">
        <f t="shared" si="1"/>
        <v>105.7821301710476</v>
      </c>
      <c r="I11" s="40">
        <f>'ДДН!'!F11</f>
        <v>4110</v>
      </c>
      <c r="J11" s="48">
        <f t="shared" si="7"/>
        <v>36.427619113366191</v>
      </c>
      <c r="K11" s="48">
        <f t="shared" si="2"/>
        <v>106.16275023412631</v>
      </c>
      <c r="L11" s="40">
        <f>'ДДН!'!G11</f>
        <v>4254</v>
      </c>
      <c r="M11" s="48">
        <f t="shared" si="8"/>
        <v>35.314353307914431</v>
      </c>
      <c r="N11" s="48">
        <f t="shared" si="3"/>
        <v>103.5036496350365</v>
      </c>
      <c r="O11" s="40">
        <f>'ДДН!'!H11</f>
        <v>4393</v>
      </c>
      <c r="P11" s="48">
        <f t="shared" si="9"/>
        <v>34.10741592118039</v>
      </c>
      <c r="Q11" s="48">
        <f t="shared" si="4"/>
        <v>103.26751292900799</v>
      </c>
    </row>
    <row r="12" spans="1:17" ht="15">
      <c r="A12" s="20"/>
      <c r="B12" s="40"/>
      <c r="C12" s="40"/>
      <c r="D12" s="48"/>
      <c r="E12" s="48"/>
      <c r="F12" s="40"/>
      <c r="G12" s="48"/>
      <c r="H12" s="48"/>
      <c r="I12" s="40"/>
      <c r="J12" s="48"/>
      <c r="K12" s="48"/>
      <c r="L12" s="40"/>
      <c r="M12" s="48"/>
      <c r="N12" s="48"/>
      <c r="O12" s="40"/>
      <c r="P12" s="48"/>
      <c r="Q12" s="48"/>
    </row>
    <row r="13" spans="1:17" ht="14.25">
      <c r="A13" s="30" t="s">
        <v>51</v>
      </c>
      <c r="B13" s="55">
        <f>'ДДН!'!C13</f>
        <v>3943.7</v>
      </c>
      <c r="C13" s="55">
        <f>'ДДН!'!D13</f>
        <v>4599.7330000000002</v>
      </c>
      <c r="D13" s="56">
        <f t="shared" si="5"/>
        <v>47.517313834952461</v>
      </c>
      <c r="E13" s="56">
        <f t="shared" si="0"/>
        <v>116.63496209143699</v>
      </c>
      <c r="F13" s="55">
        <f>'ДДН!'!E13</f>
        <v>5166.6799389999996</v>
      </c>
      <c r="G13" s="56">
        <f t="shared" si="6"/>
        <v>49.435772848501692</v>
      </c>
      <c r="H13" s="56">
        <f t="shared" si="1"/>
        <v>112.32564888005454</v>
      </c>
      <c r="I13" s="55">
        <f>'ДДН!'!F13</f>
        <v>5819.1644238399995</v>
      </c>
      <c r="J13" s="56">
        <f t="shared" si="7"/>
        <v>51.576229973161681</v>
      </c>
      <c r="K13" s="56">
        <f t="shared" si="2"/>
        <v>112.62869952355298</v>
      </c>
      <c r="L13" s="55">
        <f>'ДДН!'!G13</f>
        <v>6543.418876927999</v>
      </c>
      <c r="M13" s="56">
        <f t="shared" si="8"/>
        <v>54.319841575343673</v>
      </c>
      <c r="N13" s="56">
        <f t="shared" ref="N13:N19" si="10">L13/I13%</f>
        <v>112.44602146179042</v>
      </c>
      <c r="O13" s="55">
        <f>'ДДН!'!H13</f>
        <v>7336.0338980743227</v>
      </c>
      <c r="P13" s="56">
        <f t="shared" si="9"/>
        <v>56.95724092271778</v>
      </c>
      <c r="Q13" s="56">
        <f t="shared" ref="Q13:Q19" si="11">O13/L13%</f>
        <v>112.113163409744</v>
      </c>
    </row>
    <row r="14" spans="1:17" ht="15">
      <c r="A14" s="20" t="s">
        <v>28</v>
      </c>
      <c r="B14" s="40">
        <f>'ДДН!'!C14</f>
        <v>1574.3</v>
      </c>
      <c r="C14" s="40">
        <f>'ДДН!'!D14</f>
        <v>1825.9689999999998</v>
      </c>
      <c r="D14" s="48">
        <f t="shared" si="5"/>
        <v>18.863082275839556</v>
      </c>
      <c r="E14" s="48">
        <f t="shared" si="0"/>
        <v>115.98608905545321</v>
      </c>
      <c r="F14" s="40">
        <f>'ДДН!'!E14</f>
        <v>2119.3298589999999</v>
      </c>
      <c r="G14" s="48">
        <f t="shared" si="6"/>
        <v>20.278149747524186</v>
      </c>
      <c r="H14" s="48">
        <f t="shared" si="1"/>
        <v>116.06603721092746</v>
      </c>
      <c r="I14" s="40">
        <f>'ДДН!'!F14</f>
        <v>2474.4822238399997</v>
      </c>
      <c r="J14" s="48">
        <f t="shared" si="7"/>
        <v>21.931750840106776</v>
      </c>
      <c r="K14" s="48">
        <f t="shared" si="2"/>
        <v>116.75776724098898</v>
      </c>
      <c r="L14" s="40">
        <f>'ДДН!'!G14</f>
        <v>2899.1895333279995</v>
      </c>
      <c r="M14" s="48">
        <f t="shared" si="8"/>
        <v>24.067466734027391</v>
      </c>
      <c r="N14" s="48">
        <f t="shared" si="10"/>
        <v>117.16348193558336</v>
      </c>
      <c r="O14" s="40">
        <f>'ДДН!'!H14</f>
        <v>3402.4224463703226</v>
      </c>
      <c r="P14" s="48">
        <f t="shared" si="9"/>
        <v>26.416534832213223</v>
      </c>
      <c r="Q14" s="48">
        <f t="shared" si="11"/>
        <v>117.35771005163151</v>
      </c>
    </row>
    <row r="15" spans="1:17" ht="15">
      <c r="A15" s="24" t="s">
        <v>29</v>
      </c>
      <c r="B15" s="40">
        <f>'ДДН!'!C15</f>
        <v>1208.8</v>
      </c>
      <c r="C15" s="40">
        <f>'ДДН!'!D15</f>
        <v>1396.164</v>
      </c>
      <c r="D15" s="48">
        <f t="shared" si="5"/>
        <v>14.423003020623712</v>
      </c>
      <c r="E15" s="48">
        <f t="shared" si="0"/>
        <v>115.5</v>
      </c>
      <c r="F15" s="40">
        <f>'ДДН!'!E15</f>
        <v>1613.9655839999998</v>
      </c>
      <c r="G15" s="48">
        <f t="shared" si="6"/>
        <v>15.442728587396513</v>
      </c>
      <c r="H15" s="48">
        <f t="shared" si="1"/>
        <v>115.6</v>
      </c>
      <c r="I15" s="40">
        <f>'ДДН!'!F15</f>
        <v>1872.2000774399996</v>
      </c>
      <c r="J15" s="48">
        <f t="shared" si="7"/>
        <v>16.59362319343041</v>
      </c>
      <c r="K15" s="48">
        <f t="shared" si="2"/>
        <v>115.99999999999999</v>
      </c>
      <c r="L15" s="40">
        <f>'ДДН!'!G15</f>
        <v>2181.1130902175996</v>
      </c>
      <c r="M15" s="48">
        <f t="shared" si="8"/>
        <v>18.106393576036989</v>
      </c>
      <c r="N15" s="48">
        <f t="shared" si="10"/>
        <v>116.49999999999999</v>
      </c>
      <c r="O15" s="40">
        <f>'ДДН!'!H15</f>
        <v>2543.1778631937209</v>
      </c>
      <c r="P15" s="48">
        <f t="shared" si="9"/>
        <v>19.745327826425459</v>
      </c>
      <c r="Q15" s="48">
        <f t="shared" si="11"/>
        <v>116.59999999999998</v>
      </c>
    </row>
    <row r="16" spans="1:17" ht="15">
      <c r="A16" s="31" t="s">
        <v>30</v>
      </c>
      <c r="B16" s="40">
        <f>'ДДН!'!C16</f>
        <v>352</v>
      </c>
      <c r="C16" s="40">
        <f>'ДДН!'!D16</f>
        <v>415.36</v>
      </c>
      <c r="D16" s="48">
        <f t="shared" si="5"/>
        <v>4.290855898480598</v>
      </c>
      <c r="E16" s="48">
        <f t="shared" si="0"/>
        <v>118</v>
      </c>
      <c r="F16" s="40">
        <f>'ДДН!'!E16</f>
        <v>490.12480000000005</v>
      </c>
      <c r="G16" s="48">
        <f t="shared" si="6"/>
        <v>4.689606975133616</v>
      </c>
      <c r="H16" s="48">
        <f t="shared" si="1"/>
        <v>118.00000000000001</v>
      </c>
      <c r="I16" s="40">
        <f>'ДДН!'!F16</f>
        <v>586.18926080000006</v>
      </c>
      <c r="J16" s="48">
        <f t="shared" si="7"/>
        <v>5.1954937033498982</v>
      </c>
      <c r="K16" s="48">
        <f t="shared" si="2"/>
        <v>119.6</v>
      </c>
      <c r="L16" s="40">
        <f>'ДДН!'!G16</f>
        <v>701.0823559168</v>
      </c>
      <c r="M16" s="48">
        <f t="shared" si="8"/>
        <v>5.81999765274821</v>
      </c>
      <c r="N16" s="48">
        <f t="shared" si="10"/>
        <v>119.59999999999998</v>
      </c>
      <c r="O16" s="40">
        <f>'ДДН!'!H16</f>
        <v>841.29882710016</v>
      </c>
      <c r="P16" s="48">
        <f t="shared" si="9"/>
        <v>6.5318754859791461</v>
      </c>
      <c r="Q16" s="48">
        <f t="shared" si="11"/>
        <v>120</v>
      </c>
    </row>
    <row r="17" spans="1:17" ht="28.5">
      <c r="A17" s="20" t="s">
        <v>32</v>
      </c>
      <c r="B17" s="40">
        <f>'ДДН!'!C17</f>
        <v>484.6</v>
      </c>
      <c r="C17" s="40">
        <f>'ДДН!'!D17</f>
        <v>549.70000000000005</v>
      </c>
      <c r="D17" s="48">
        <f t="shared" si="5"/>
        <v>5.6786486117940695</v>
      </c>
      <c r="E17" s="48">
        <f t="shared" si="0"/>
        <v>113.43375980189847</v>
      </c>
      <c r="F17" s="40">
        <f>'ДДН!'!E17</f>
        <v>612</v>
      </c>
      <c r="G17" s="48">
        <f t="shared" si="6"/>
        <v>5.8557319865915227</v>
      </c>
      <c r="H17" s="48">
        <f t="shared" si="1"/>
        <v>111.33345461160631</v>
      </c>
      <c r="I17" s="40">
        <f>'ДДН!'!F17</f>
        <v>686.68219999999997</v>
      </c>
      <c r="J17" s="48">
        <f t="shared" si="7"/>
        <v>6.0861794728779426</v>
      </c>
      <c r="K17" s="48">
        <f t="shared" si="2"/>
        <v>112.20297385620914</v>
      </c>
      <c r="L17" s="40">
        <f>'ДДН!'!G17</f>
        <v>767.92934359999992</v>
      </c>
      <c r="M17" s="48">
        <f t="shared" si="8"/>
        <v>6.3749243430665761</v>
      </c>
      <c r="N17" s="48">
        <f t="shared" si="10"/>
        <v>111.83184063894475</v>
      </c>
      <c r="O17" s="40">
        <f>'ДДН!'!H17</f>
        <v>860.61145170399993</v>
      </c>
      <c r="P17" s="48">
        <f t="shared" si="9"/>
        <v>6.6818194240380553</v>
      </c>
      <c r="Q17" s="48">
        <f t="shared" si="11"/>
        <v>112.06909318890104</v>
      </c>
    </row>
    <row r="18" spans="1:17" ht="15">
      <c r="A18" s="24" t="s">
        <v>62</v>
      </c>
      <c r="B18" s="40">
        <f>'ДДН!'!C18</f>
        <v>388.2</v>
      </c>
      <c r="C18" s="40">
        <f>'ДДН!'!D18</f>
        <v>440.6</v>
      </c>
      <c r="D18" s="48">
        <f t="shared" si="5"/>
        <v>4.5515964678123826</v>
      </c>
      <c r="E18" s="48">
        <f t="shared" ref="E18" si="12">C18/B18%</f>
        <v>113.49819680577023</v>
      </c>
      <c r="F18" s="40">
        <f>'ДДН!'!E18</f>
        <v>500.6</v>
      </c>
      <c r="G18" s="48">
        <f t="shared" si="6"/>
        <v>4.7898356739995362</v>
      </c>
      <c r="H18" s="48">
        <f t="shared" si="1"/>
        <v>113.61779391738537</v>
      </c>
      <c r="I18" s="40">
        <f>'ДДН!'!F18</f>
        <v>569.18219999999997</v>
      </c>
      <c r="J18" s="48">
        <f t="shared" si="7"/>
        <v>5.0447572719483738</v>
      </c>
      <c r="K18" s="48">
        <f t="shared" si="2"/>
        <v>113.69999999999999</v>
      </c>
      <c r="L18" s="40">
        <f>'ДДН!'!G18</f>
        <v>647.72934359999988</v>
      </c>
      <c r="M18" s="48">
        <f t="shared" si="8"/>
        <v>5.3770904766793368</v>
      </c>
      <c r="N18" s="48">
        <f t="shared" si="10"/>
        <v>113.8</v>
      </c>
      <c r="O18" s="40">
        <f>'ДДН!'!H18</f>
        <v>738.41145170399989</v>
      </c>
      <c r="P18" s="48">
        <f t="shared" si="9"/>
        <v>5.7330540642456027</v>
      </c>
      <c r="Q18" s="48">
        <f t="shared" si="11"/>
        <v>114</v>
      </c>
    </row>
    <row r="19" spans="1:17" ht="15">
      <c r="A19" s="20" t="s">
        <v>37</v>
      </c>
      <c r="B19" s="40">
        <f>'ДДН!'!C19</f>
        <v>1884.8</v>
      </c>
      <c r="C19" s="40">
        <f>'ДДН!'!D19</f>
        <v>2224.0639999999999</v>
      </c>
      <c r="D19" s="48">
        <f t="shared" si="5"/>
        <v>22.975582947318834</v>
      </c>
      <c r="E19" s="48">
        <f t="shared" si="0"/>
        <v>118</v>
      </c>
      <c r="F19" s="40">
        <f>'ДДН!'!E19</f>
        <v>2435.3500799999997</v>
      </c>
      <c r="G19" s="48">
        <f t="shared" si="6"/>
        <v>23.301891114385985</v>
      </c>
      <c r="H19" s="48">
        <f t="shared" si="1"/>
        <v>109.49999999999999</v>
      </c>
      <c r="I19" s="40">
        <f>'ДДН!'!F19</f>
        <v>2658</v>
      </c>
      <c r="J19" s="48">
        <f t="shared" si="7"/>
        <v>23.558299660176967</v>
      </c>
      <c r="K19" s="48">
        <f t="shared" si="2"/>
        <v>109.14241947506785</v>
      </c>
      <c r="L19" s="40">
        <f>'ДДН!'!G19</f>
        <v>2876.3</v>
      </c>
      <c r="M19" s="48">
        <f t="shared" si="8"/>
        <v>23.877450498249711</v>
      </c>
      <c r="N19" s="48">
        <f t="shared" si="10"/>
        <v>108.21294206170055</v>
      </c>
      <c r="O19" s="40">
        <f>'ДДН!'!H19</f>
        <v>3073</v>
      </c>
      <c r="P19" s="48">
        <f t="shared" si="9"/>
        <v>23.858886666466503</v>
      </c>
      <c r="Q19" s="48">
        <f t="shared" si="11"/>
        <v>106.83864687271841</v>
      </c>
    </row>
    <row r="20" spans="1:17" ht="15">
      <c r="A20" s="20"/>
      <c r="B20" s="40"/>
      <c r="C20" s="40"/>
      <c r="D20" s="48"/>
      <c r="E20" s="48"/>
      <c r="F20" s="40"/>
      <c r="G20" s="48"/>
      <c r="H20" s="48"/>
      <c r="I20" s="40"/>
      <c r="J20" s="48"/>
      <c r="K20" s="48"/>
      <c r="L20" s="40"/>
      <c r="M20" s="48"/>
      <c r="N20" s="48"/>
      <c r="O20" s="40"/>
      <c r="P20" s="48"/>
      <c r="Q20" s="48"/>
    </row>
    <row r="21" spans="1:17" ht="14.25">
      <c r="A21" s="32" t="s">
        <v>52</v>
      </c>
      <c r="B21" s="55">
        <f>'ДДН!'!C21</f>
        <v>4549.5</v>
      </c>
      <c r="C21" s="55">
        <f>'ДДН!'!D21</f>
        <v>5080.3869999999979</v>
      </c>
      <c r="D21" s="56">
        <f t="shared" si="5"/>
        <v>52.482686165047525</v>
      </c>
      <c r="E21" s="56">
        <f t="shared" si="0"/>
        <v>111.66912847565662</v>
      </c>
      <c r="F21" s="55">
        <f>'ДДН!'!E21</f>
        <v>5284.6180609999992</v>
      </c>
      <c r="G21" s="56">
        <f t="shared" si="6"/>
        <v>50.564227151498308</v>
      </c>
      <c r="H21" s="56">
        <f t="shared" si="1"/>
        <v>104.01999022909084</v>
      </c>
      <c r="I21" s="55">
        <f>'ДДН!'!F21</f>
        <v>5463.5</v>
      </c>
      <c r="J21" s="56">
        <f t="shared" si="7"/>
        <v>48.423916551308075</v>
      </c>
      <c r="K21" s="56">
        <f t="shared" si="2"/>
        <v>103.38495491888304</v>
      </c>
      <c r="L21" s="55">
        <f>'ДДН!'!G21</f>
        <v>5502.7</v>
      </c>
      <c r="M21" s="56">
        <f t="shared" si="8"/>
        <v>45.680369522205154</v>
      </c>
      <c r="N21" s="56">
        <f t="shared" ref="N21:N22" si="13">L21/I21%</f>
        <v>100.71748878923766</v>
      </c>
      <c r="O21" s="55">
        <f>'ДДН!'!H21</f>
        <v>5543.9</v>
      </c>
      <c r="P21" s="56">
        <f t="shared" si="9"/>
        <v>43.043046466066919</v>
      </c>
      <c r="Q21" s="56">
        <f t="shared" ref="Q21:Q22" si="14">O21/L21%</f>
        <v>100.74872335398985</v>
      </c>
    </row>
    <row r="22" spans="1:17" s="53" customFormat="1" ht="45">
      <c r="A22" s="57" t="s">
        <v>63</v>
      </c>
      <c r="B22" s="40">
        <f>'ДДН!'!C22</f>
        <v>1882.8</v>
      </c>
      <c r="C22" s="40">
        <f>'ДДН!'!D22</f>
        <v>2060.5</v>
      </c>
      <c r="D22" s="48">
        <f t="shared" si="5"/>
        <v>21.285893150084917</v>
      </c>
      <c r="E22" s="48">
        <f t="shared" ref="E22" si="15">C22/B22%</f>
        <v>109.43807095814745</v>
      </c>
      <c r="F22" s="40">
        <f>'ДДН!'!E22</f>
        <v>2285</v>
      </c>
      <c r="G22" s="48">
        <f t="shared" si="6"/>
        <v>21.863313054512467</v>
      </c>
      <c r="H22" s="48">
        <f t="shared" si="1"/>
        <v>110.89541373453045</v>
      </c>
      <c r="I22" s="40">
        <f>'ДДН!'!F22</f>
        <v>2346</v>
      </c>
      <c r="J22" s="48">
        <f t="shared" si="7"/>
        <v>20.792991347921429</v>
      </c>
      <c r="K22" s="48">
        <f t="shared" si="2"/>
        <v>102.66958424507658</v>
      </c>
      <c r="L22" s="40">
        <f>'ДДН!'!G22</f>
        <v>2393</v>
      </c>
      <c r="M22" s="48">
        <f t="shared" si="8"/>
        <v>19.865361416511337</v>
      </c>
      <c r="N22" s="48">
        <f t="shared" si="13"/>
        <v>102.00341005967604</v>
      </c>
      <c r="O22" s="40">
        <f>'ДДН!'!H22</f>
        <v>2424.5</v>
      </c>
      <c r="P22" s="48">
        <f t="shared" si="9"/>
        <v>18.823908468222594</v>
      </c>
      <c r="Q22" s="48">
        <f t="shared" si="14"/>
        <v>101.31633932302549</v>
      </c>
    </row>
    <row r="23" spans="1:17" ht="15">
      <c r="A23" s="20"/>
      <c r="B23" s="40"/>
      <c r="C23" s="40"/>
      <c r="D23" s="48"/>
      <c r="E23" s="48"/>
      <c r="F23" s="40"/>
      <c r="G23" s="40"/>
      <c r="H23" s="48"/>
      <c r="I23" s="40"/>
      <c r="J23" s="40"/>
      <c r="K23" s="48"/>
      <c r="L23" s="40"/>
      <c r="M23" s="40"/>
      <c r="N23" s="48"/>
      <c r="O23" s="40"/>
      <c r="P23" s="40"/>
      <c r="Q23" s="48"/>
    </row>
    <row r="24" spans="1:17" ht="30">
      <c r="A24" s="36" t="s">
        <v>57</v>
      </c>
      <c r="B24" s="49">
        <f>'ДДН!'!C24</f>
        <v>24402</v>
      </c>
      <c r="C24" s="40">
        <f>'ДДН!'!D24</f>
        <v>23905</v>
      </c>
      <c r="D24" s="48" t="s">
        <v>61</v>
      </c>
      <c r="E24" s="48">
        <f t="shared" si="0"/>
        <v>97.963281698221451</v>
      </c>
      <c r="F24" s="40">
        <f>'ДДН!'!E24</f>
        <v>23553</v>
      </c>
      <c r="G24" s="48" t="s">
        <v>61</v>
      </c>
      <c r="H24" s="48">
        <f t="shared" si="1"/>
        <v>98.527504706128425</v>
      </c>
      <c r="I24" s="40">
        <f>'ДДН!'!F24</f>
        <v>23210</v>
      </c>
      <c r="J24" s="48" t="s">
        <v>61</v>
      </c>
      <c r="K24" s="48">
        <f t="shared" si="2"/>
        <v>98.543709930794378</v>
      </c>
      <c r="L24" s="40">
        <f>'ДДН!'!G24</f>
        <v>22885.5</v>
      </c>
      <c r="M24" s="48" t="s">
        <v>61</v>
      </c>
      <c r="N24" s="48">
        <f t="shared" ref="N24" si="16">L24/I24%</f>
        <v>98.601895734597164</v>
      </c>
      <c r="O24" s="40">
        <f>'ДДН!'!H24</f>
        <v>22583</v>
      </c>
      <c r="P24" s="48" t="s">
        <v>61</v>
      </c>
      <c r="Q24" s="48">
        <f t="shared" ref="Q24" si="17">O24/L24%</f>
        <v>98.678202355203084</v>
      </c>
    </row>
    <row r="25" spans="1:17" ht="30">
      <c r="A25" s="37" t="s">
        <v>58</v>
      </c>
      <c r="B25" s="67">
        <f>'ДДН!'!C25</f>
        <v>29004.453186897252</v>
      </c>
      <c r="C25" s="68">
        <f>'ДДН!'!D25</f>
        <v>33745.102140416922</v>
      </c>
      <c r="D25" s="50">
        <f>C4/C24/12*1000</f>
        <v>33.745102140416918</v>
      </c>
      <c r="E25" s="50">
        <f>C25-D25</f>
        <v>33711.357038276503</v>
      </c>
      <c r="F25" s="68">
        <f>'ДДН!'!E25</f>
        <v>36977.943361779813</v>
      </c>
      <c r="G25" s="50">
        <f>F4/F24/12*1000</f>
        <v>36.977943361779815</v>
      </c>
      <c r="H25" s="50">
        <f>F25-G25</f>
        <v>36940.965418418033</v>
      </c>
      <c r="I25" s="68">
        <f>'ДДН!'!F25</f>
        <v>40509.291584087325</v>
      </c>
      <c r="J25" s="50">
        <f>I4/I24/12*1000</f>
        <v>40.509291584087322</v>
      </c>
      <c r="K25" s="50">
        <f>I25-J25</f>
        <v>40468.782292503238</v>
      </c>
      <c r="L25" s="68">
        <f>'ДДН!'!G25</f>
        <v>43863.630712022903</v>
      </c>
      <c r="M25" s="50">
        <f>L4/L24/12*1000</f>
        <v>43.863630712022896</v>
      </c>
      <c r="N25" s="50">
        <f>L25-M25</f>
        <v>43819.767081310878</v>
      </c>
      <c r="O25" s="68">
        <f>'ДДН!'!H25</f>
        <v>47527.996290333438</v>
      </c>
      <c r="P25" s="50">
        <f>O4/O24/12*1000</f>
        <v>47.527996290333441</v>
      </c>
      <c r="Q25" s="50">
        <f>O25-P25</f>
        <v>47480.468294043101</v>
      </c>
    </row>
    <row r="26" spans="1:17" ht="15">
      <c r="A26" s="20"/>
      <c r="B26" s="40"/>
      <c r="C26" s="40"/>
      <c r="D26" s="48"/>
      <c r="E26" s="48"/>
      <c r="F26" s="40"/>
      <c r="G26" s="48"/>
      <c r="H26" s="48"/>
      <c r="I26" s="40"/>
      <c r="J26" s="48"/>
      <c r="K26" s="48"/>
      <c r="L26" s="40"/>
      <c r="M26" s="48"/>
      <c r="N26" s="48"/>
      <c r="O26" s="40"/>
      <c r="P26" s="48"/>
      <c r="Q26" s="48"/>
    </row>
    <row r="27" spans="1:17" ht="15">
      <c r="A27" s="18" t="s">
        <v>59</v>
      </c>
      <c r="B27" s="41">
        <f>'ДДН!'!C27</f>
        <v>104.5</v>
      </c>
      <c r="C27" s="42">
        <f>'ДДН!'!D27</f>
        <v>99.802928775491779</v>
      </c>
      <c r="D27" s="51">
        <f>E7/C28%</f>
        <v>99.802928775491779</v>
      </c>
      <c r="E27" s="51">
        <f>C27-D27</f>
        <v>0</v>
      </c>
      <c r="F27" s="42">
        <f>'ДДН!'!E27</f>
        <v>102.33802475481436</v>
      </c>
      <c r="G27" s="51">
        <f>H7/F28%</f>
        <v>102.33802475481436</v>
      </c>
      <c r="H27" s="51">
        <f>F27-G27</f>
        <v>0</v>
      </c>
      <c r="I27" s="42">
        <f>'ДДН!'!F27</f>
        <v>102.42363693032739</v>
      </c>
      <c r="J27" s="51">
        <f>K7/I28%</f>
        <v>102.42363693032739</v>
      </c>
      <c r="K27" s="51">
        <f>I27-J27</f>
        <v>0</v>
      </c>
      <c r="L27" s="42">
        <f>'ДДН!'!G27</f>
        <v>102.66014035299594</v>
      </c>
      <c r="M27" s="51">
        <f>N7/L28%</f>
        <v>102.66014035299594</v>
      </c>
      <c r="N27" s="51">
        <f>L27-M27</f>
        <v>0</v>
      </c>
      <c r="O27" s="42">
        <f>'ДДН!'!H27</f>
        <v>102.80939863951666</v>
      </c>
      <c r="P27" s="51">
        <f>Q7/O28%</f>
        <v>102.80939863951666</v>
      </c>
      <c r="Q27" s="51">
        <f>O27-P27</f>
        <v>0</v>
      </c>
    </row>
    <row r="28" spans="1:17" ht="25.5">
      <c r="A28" s="9" t="s">
        <v>60</v>
      </c>
      <c r="B28" s="52">
        <f>'ДДН!'!C28</f>
        <v>108.3</v>
      </c>
      <c r="C28" s="52">
        <f>'ДДН!'!D28</f>
        <v>114.2</v>
      </c>
      <c r="D28" s="48" t="s">
        <v>61</v>
      </c>
      <c r="E28" s="48" t="s">
        <v>61</v>
      </c>
      <c r="F28" s="52">
        <f>'ДДН!'!E28</f>
        <v>105.5</v>
      </c>
      <c r="G28" s="48" t="s">
        <v>61</v>
      </c>
      <c r="H28" s="48" t="s">
        <v>61</v>
      </c>
      <c r="I28" s="52">
        <f>'ДДН!'!F28</f>
        <v>105.4</v>
      </c>
      <c r="J28" s="48" t="s">
        <v>61</v>
      </c>
      <c r="K28" s="48" t="s">
        <v>61</v>
      </c>
      <c r="L28" s="52">
        <f>'ДДН!'!G28</f>
        <v>104</v>
      </c>
      <c r="M28" s="48" t="s">
        <v>61</v>
      </c>
      <c r="N28" s="48" t="s">
        <v>61</v>
      </c>
      <c r="O28" s="52">
        <f>'ДДН!'!H28</f>
        <v>104</v>
      </c>
      <c r="P28" s="48" t="s">
        <v>61</v>
      </c>
      <c r="Q28" s="48" t="s">
        <v>61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ДДН!</vt:lpstr>
      <vt:lpstr>Баланс-ДДН</vt:lpstr>
      <vt:lpstr>Динамика!</vt:lpstr>
      <vt:lpstr>'Баланс-ДДН'!Заголовки_для_печати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scherbakovaGV</cp:lastModifiedBy>
  <cp:lastPrinted>2023-11-27T07:58:05Z</cp:lastPrinted>
  <dcterms:created xsi:type="dcterms:W3CDTF">2001-05-23T09:58:55Z</dcterms:created>
  <dcterms:modified xsi:type="dcterms:W3CDTF">2023-11-27T08:01:06Z</dcterms:modified>
</cp:coreProperties>
</file>