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0" yWindow="3105" windowWidth="19410" windowHeight="9930" activeTab="1"/>
  </bookViews>
  <sheets>
    <sheet name="8" sheetId="1" r:id="rId1"/>
    <sheet name="9" sheetId="2" r:id="rId2"/>
    <sheet name="10" sheetId="3" r:id="rId3"/>
    <sheet name="12" sheetId="4" r:id="rId4"/>
  </sheets>
  <definedNames>
    <definedName name="_xlnm._FilterDatabase" localSheetId="2" hidden="1">'10'!$B$1:$B$390</definedName>
    <definedName name="_xlnm._FilterDatabase" localSheetId="3" hidden="1">'12'!$C$1:$C$44</definedName>
    <definedName name="_xlnm._FilterDatabase" localSheetId="0" hidden="1">'8'!$F$1:$F$585</definedName>
    <definedName name="_xlnm._FilterDatabase" localSheetId="1" hidden="1">'9'!$D$1:$D$536</definedName>
  </definedNames>
  <calcPr calcId="125725"/>
</workbook>
</file>

<file path=xl/calcChain.xml><?xml version="1.0" encoding="utf-8"?>
<calcChain xmlns="http://schemas.openxmlformats.org/spreadsheetml/2006/main">
  <c r="G467" i="1"/>
  <c r="G383"/>
  <c r="H39" i="3"/>
  <c r="G39"/>
  <c r="F39"/>
  <c r="H260" i="2"/>
  <c r="G260"/>
  <c r="F260"/>
  <c r="G375" i="1"/>
  <c r="G358"/>
  <c r="H316" i="3"/>
  <c r="G316"/>
  <c r="F316"/>
  <c r="H315"/>
  <c r="G315"/>
  <c r="F315"/>
  <c r="H527" i="2"/>
  <c r="G527"/>
  <c r="H528"/>
  <c r="G528"/>
  <c r="F528"/>
  <c r="F527"/>
  <c r="F529"/>
  <c r="G123" i="1" l="1"/>
  <c r="G117"/>
  <c r="G108"/>
  <c r="G78"/>
  <c r="G77" s="1"/>
  <c r="G82"/>
  <c r="G81" s="1"/>
  <c r="G37"/>
  <c r="G30"/>
  <c r="G25"/>
  <c r="G264"/>
  <c r="G299"/>
  <c r="G305"/>
  <c r="G326"/>
  <c r="G330"/>
  <c r="G340"/>
  <c r="G347"/>
  <c r="G362"/>
  <c r="G367"/>
  <c r="G378"/>
  <c r="G387"/>
  <c r="G405"/>
  <c r="G453"/>
  <c r="G463"/>
  <c r="G462" s="1"/>
  <c r="G481"/>
  <c r="G466"/>
  <c r="G477"/>
  <c r="G533"/>
  <c r="G561"/>
  <c r="G560" s="1"/>
  <c r="G565"/>
  <c r="G556"/>
  <c r="H343" i="3"/>
  <c r="G343"/>
  <c r="F343"/>
  <c r="F344"/>
  <c r="H32" i="2"/>
  <c r="G32"/>
  <c r="F32"/>
  <c r="I37" i="1"/>
  <c r="H37"/>
  <c r="H194" i="3"/>
  <c r="G194"/>
  <c r="F194"/>
  <c r="H192"/>
  <c r="G192"/>
  <c r="F192"/>
  <c r="H70" i="2"/>
  <c r="H69" s="1"/>
  <c r="G70"/>
  <c r="G69" s="1"/>
  <c r="F70"/>
  <c r="F69" s="1"/>
  <c r="H68"/>
  <c r="H67" s="1"/>
  <c r="G68"/>
  <c r="G67" s="1"/>
  <c r="F68"/>
  <c r="F67" s="1"/>
  <c r="I56" i="1"/>
  <c r="H56"/>
  <c r="I54"/>
  <c r="H54"/>
  <c r="G54"/>
  <c r="G53" s="1"/>
  <c r="G56"/>
  <c r="H158" i="2"/>
  <c r="H285" i="3" s="1"/>
  <c r="G158" i="2"/>
  <c r="G285" i="3" s="1"/>
  <c r="F158" i="2"/>
  <c r="F285" i="3" s="1"/>
  <c r="I144" i="1"/>
  <c r="H144"/>
  <c r="G144"/>
  <c r="H261" i="3"/>
  <c r="G261"/>
  <c r="F261"/>
  <c r="H449" i="2"/>
  <c r="G449"/>
  <c r="F449"/>
  <c r="I330" i="1"/>
  <c r="H330"/>
  <c r="H19" i="3"/>
  <c r="G19"/>
  <c r="F19"/>
  <c r="H237" i="2"/>
  <c r="G237"/>
  <c r="F237"/>
  <c r="I347" i="1"/>
  <c r="H347"/>
  <c r="H37" i="3"/>
  <c r="G37"/>
  <c r="F37"/>
  <c r="H257" i="2"/>
  <c r="G257"/>
  <c r="F257"/>
  <c r="I367" i="1"/>
  <c r="I375"/>
  <c r="H375"/>
  <c r="H48" i="3"/>
  <c r="G48"/>
  <c r="F48"/>
  <c r="H269" i="2"/>
  <c r="G269"/>
  <c r="F269"/>
  <c r="I383" i="1"/>
  <c r="H383"/>
  <c r="H57" i="3"/>
  <c r="G57"/>
  <c r="F57"/>
  <c r="H278" i="2"/>
  <c r="G278"/>
  <c r="F278"/>
  <c r="F279"/>
  <c r="I387" i="1"/>
  <c r="H387"/>
  <c r="H80" i="3"/>
  <c r="G80"/>
  <c r="F80"/>
  <c r="H299" i="2"/>
  <c r="G299"/>
  <c r="F299"/>
  <c r="H79" i="3"/>
  <c r="G79"/>
  <c r="F79"/>
  <c r="H298" i="2"/>
  <c r="G298"/>
  <c r="F298"/>
  <c r="H73" i="3"/>
  <c r="G73"/>
  <c r="H74"/>
  <c r="G74"/>
  <c r="F74"/>
  <c r="F77"/>
  <c r="H361" i="2"/>
  <c r="G361"/>
  <c r="F361"/>
  <c r="H182" i="3"/>
  <c r="G182"/>
  <c r="F182"/>
  <c r="H353" i="2"/>
  <c r="G353"/>
  <c r="F353"/>
  <c r="I453" i="1"/>
  <c r="H453"/>
  <c r="H119" i="3"/>
  <c r="G119"/>
  <c r="F119"/>
  <c r="H381" i="2"/>
  <c r="G381"/>
  <c r="F381"/>
  <c r="F382"/>
  <c r="H118" i="3"/>
  <c r="G118"/>
  <c r="F118"/>
  <c r="H380" i="2"/>
  <c r="G380"/>
  <c r="F380"/>
  <c r="I481" i="1"/>
  <c r="H481"/>
  <c r="H335" i="3"/>
  <c r="G335"/>
  <c r="F335"/>
  <c r="H44" i="2"/>
  <c r="G44"/>
  <c r="F44"/>
  <c r="I533" i="1"/>
  <c r="H533"/>
  <c r="H308" i="3"/>
  <c r="G308"/>
  <c r="F308"/>
  <c r="H524" i="2"/>
  <c r="G524"/>
  <c r="F524"/>
  <c r="I561" i="1"/>
  <c r="H561"/>
  <c r="H277" i="3"/>
  <c r="G277"/>
  <c r="F277"/>
  <c r="H509" i="2"/>
  <c r="G509"/>
  <c r="F509"/>
  <c r="I521" i="1"/>
  <c r="H521"/>
  <c r="G521"/>
  <c r="H101" i="3"/>
  <c r="G101"/>
  <c r="F101"/>
  <c r="H373" i="2"/>
  <c r="G373"/>
  <c r="F373"/>
  <c r="H96" i="3"/>
  <c r="G96"/>
  <c r="F96"/>
  <c r="H368" i="2"/>
  <c r="G368"/>
  <c r="F368"/>
  <c r="I520" i="1"/>
  <c r="L520" s="1"/>
  <c r="L521" s="1"/>
  <c r="H520"/>
  <c r="K520" s="1"/>
  <c r="K521" s="1"/>
  <c r="G520"/>
  <c r="J520" s="1"/>
  <c r="J521" s="1"/>
  <c r="M521"/>
  <c r="E20" i="4"/>
  <c r="F20"/>
  <c r="D20"/>
  <c r="E18"/>
  <c r="F18"/>
  <c r="H94" i="3"/>
  <c r="G94"/>
  <c r="F94"/>
  <c r="H95"/>
  <c r="G95"/>
  <c r="F95"/>
  <c r="H98"/>
  <c r="G98"/>
  <c r="F98"/>
  <c r="G99"/>
  <c r="H99"/>
  <c r="F99"/>
  <c r="H100"/>
  <c r="G100"/>
  <c r="F100"/>
  <c r="H366" i="2"/>
  <c r="G366"/>
  <c r="F366"/>
  <c r="H367"/>
  <c r="G367"/>
  <c r="F367"/>
  <c r="H370"/>
  <c r="G370"/>
  <c r="F370"/>
  <c r="H371"/>
  <c r="G371"/>
  <c r="F371"/>
  <c r="H372"/>
  <c r="G372"/>
  <c r="F372"/>
  <c r="I471" i="1"/>
  <c r="I467" s="1"/>
  <c r="H471"/>
  <c r="H467" s="1"/>
  <c r="D19" i="4"/>
  <c r="D18"/>
  <c r="H422" i="2"/>
  <c r="I299" i="1"/>
  <c r="H211"/>
  <c r="H210" s="1"/>
  <c r="H209" s="1"/>
  <c r="H208" s="1"/>
  <c r="G559" l="1"/>
  <c r="G76"/>
  <c r="I53"/>
  <c r="H53"/>
  <c r="G518"/>
  <c r="H66" i="2"/>
  <c r="F66"/>
  <c r="G66"/>
  <c r="H369"/>
  <c r="H365" s="1"/>
  <c r="H97" i="3"/>
  <c r="H93" s="1"/>
  <c r="G97"/>
  <c r="G93" s="1"/>
  <c r="G369" i="2"/>
  <c r="G365" s="1"/>
  <c r="F369"/>
  <c r="F365" s="1"/>
  <c r="E19" i="4"/>
  <c r="F19"/>
  <c r="F97" i="3"/>
  <c r="F93" s="1"/>
  <c r="H363" i="2"/>
  <c r="H82" i="3" s="1"/>
  <c r="H81" s="1"/>
  <c r="G363" i="2"/>
  <c r="G82" i="3" s="1"/>
  <c r="G81" s="1"/>
  <c r="F363" i="2"/>
  <c r="F82" i="3" s="1"/>
  <c r="F81" s="1"/>
  <c r="I463" i="1"/>
  <c r="I462" s="1"/>
  <c r="H463"/>
  <c r="H462" s="1"/>
  <c r="G422" i="2"/>
  <c r="I108" i="1"/>
  <c r="H108"/>
  <c r="H88" i="3"/>
  <c r="G88"/>
  <c r="F88"/>
  <c r="H315" i="2"/>
  <c r="G315"/>
  <c r="F315"/>
  <c r="I431" i="1"/>
  <c r="H431"/>
  <c r="G431"/>
  <c r="I412"/>
  <c r="H412"/>
  <c r="I409"/>
  <c r="H409"/>
  <c r="H405" s="1"/>
  <c r="H372"/>
  <c r="H367" s="1"/>
  <c r="I379"/>
  <c r="H379"/>
  <c r="I382"/>
  <c r="H382"/>
  <c r="I117"/>
  <c r="H117"/>
  <c r="H160" i="3"/>
  <c r="G160"/>
  <c r="F160"/>
  <c r="H131" i="2"/>
  <c r="G131"/>
  <c r="F131"/>
  <c r="F216"/>
  <c r="G216"/>
  <c r="H216"/>
  <c r="H169" i="3"/>
  <c r="G169"/>
  <c r="F169"/>
  <c r="H144"/>
  <c r="G144"/>
  <c r="F144"/>
  <c r="H143"/>
  <c r="G143"/>
  <c r="F143"/>
  <c r="H189" i="2"/>
  <c r="H188" s="1"/>
  <c r="H187" s="1"/>
  <c r="G189"/>
  <c r="G188" s="1"/>
  <c r="G187" s="1"/>
  <c r="F189"/>
  <c r="F188" s="1"/>
  <c r="F187" s="1"/>
  <c r="I175" i="1"/>
  <c r="I174" s="1"/>
  <c r="H175"/>
  <c r="H174" s="1"/>
  <c r="G175"/>
  <c r="G174" s="1"/>
  <c r="H170"/>
  <c r="I170"/>
  <c r="G170"/>
  <c r="G169" s="1"/>
  <c r="H186" i="2"/>
  <c r="G186"/>
  <c r="F186"/>
  <c r="H185"/>
  <c r="G185"/>
  <c r="F185"/>
  <c r="H171" i="3"/>
  <c r="G171"/>
  <c r="F171"/>
  <c r="H323" i="2"/>
  <c r="H322" s="1"/>
  <c r="H321" s="1"/>
  <c r="H320" s="1"/>
  <c r="G323"/>
  <c r="G322" s="1"/>
  <c r="G321" s="1"/>
  <c r="G320" s="1"/>
  <c r="F323"/>
  <c r="F322" s="1"/>
  <c r="F321" s="1"/>
  <c r="F320" s="1"/>
  <c r="I260" i="1"/>
  <c r="I259" s="1"/>
  <c r="I258" s="1"/>
  <c r="H260"/>
  <c r="H259" s="1"/>
  <c r="H258" s="1"/>
  <c r="G260"/>
  <c r="G259" s="1"/>
  <c r="G258" s="1"/>
  <c r="G241" i="3"/>
  <c r="H241"/>
  <c r="F241"/>
  <c r="F13"/>
  <c r="F29" i="4"/>
  <c r="F28" s="1"/>
  <c r="E29"/>
  <c r="E28" s="1"/>
  <c r="D29"/>
  <c r="D28" s="1"/>
  <c r="J231" i="1"/>
  <c r="H346" i="3"/>
  <c r="G346"/>
  <c r="F346"/>
  <c r="H175" i="2"/>
  <c r="G175"/>
  <c r="G165" i="1"/>
  <c r="G164" s="1"/>
  <c r="G163" s="1"/>
  <c r="G162" s="1"/>
  <c r="H179" i="2"/>
  <c r="G179"/>
  <c r="F179"/>
  <c r="F178" s="1"/>
  <c r="F177" s="1"/>
  <c r="F176" s="1"/>
  <c r="F175" s="1"/>
  <c r="I165" i="1"/>
  <c r="I164" s="1"/>
  <c r="I163" s="1"/>
  <c r="I162" s="1"/>
  <c r="H165"/>
  <c r="H164" s="1"/>
  <c r="H163" s="1"/>
  <c r="H162" s="1"/>
  <c r="G456"/>
  <c r="F73" i="3"/>
  <c r="H488" i="2"/>
  <c r="H487" s="1"/>
  <c r="H486" s="1"/>
  <c r="G488"/>
  <c r="G487" s="1"/>
  <c r="G486" s="1"/>
  <c r="F489"/>
  <c r="F488" s="1"/>
  <c r="F487" s="1"/>
  <c r="F486" s="1"/>
  <c r="H505" i="1"/>
  <c r="H504" s="1"/>
  <c r="H503" s="1"/>
  <c r="I505"/>
  <c r="I504" s="1"/>
  <c r="I503" s="1"/>
  <c r="G505"/>
  <c r="G504" s="1"/>
  <c r="G503" s="1"/>
  <c r="G54" i="3"/>
  <c r="H54"/>
  <c r="F54"/>
  <c r="G275" i="2"/>
  <c r="H275"/>
  <c r="F275"/>
  <c r="F422"/>
  <c r="H305" i="1"/>
  <c r="I305"/>
  <c r="G382" i="3"/>
  <c r="H382"/>
  <c r="F382"/>
  <c r="G225" i="2"/>
  <c r="G224" s="1"/>
  <c r="G223" s="1"/>
  <c r="G222" s="1"/>
  <c r="G221" s="1"/>
  <c r="H225"/>
  <c r="H224" s="1"/>
  <c r="H223" s="1"/>
  <c r="H222" s="1"/>
  <c r="H221" s="1"/>
  <c r="F225"/>
  <c r="F224" s="1"/>
  <c r="F223" s="1"/>
  <c r="F222" s="1"/>
  <c r="F221" s="1"/>
  <c r="G211" i="1"/>
  <c r="G210" s="1"/>
  <c r="G209" s="1"/>
  <c r="G208" s="1"/>
  <c r="F142" i="3"/>
  <c r="G145"/>
  <c r="H145"/>
  <c r="F145"/>
  <c r="G204" i="2"/>
  <c r="G203" s="1"/>
  <c r="H204"/>
  <c r="H203" s="1"/>
  <c r="F204"/>
  <c r="F203" s="1"/>
  <c r="G190" i="1"/>
  <c r="F166" i="3"/>
  <c r="G495" i="2"/>
  <c r="H495"/>
  <c r="F495"/>
  <c r="G251" i="1"/>
  <c r="J570"/>
  <c r="D15" i="4"/>
  <c r="D14" s="1"/>
  <c r="E15"/>
  <c r="E14" s="1"/>
  <c r="F15"/>
  <c r="F14" s="1"/>
  <c r="F44"/>
  <c r="E44"/>
  <c r="D44"/>
  <c r="F43"/>
  <c r="E43"/>
  <c r="D43"/>
  <c r="F39"/>
  <c r="F38" s="1"/>
  <c r="F37" s="1"/>
  <c r="F36" s="1"/>
  <c r="E39"/>
  <c r="E38" s="1"/>
  <c r="E37" s="1"/>
  <c r="E36" s="1"/>
  <c r="D39"/>
  <c r="D38" s="1"/>
  <c r="D37" s="1"/>
  <c r="D36" s="1"/>
  <c r="F31"/>
  <c r="F30" s="1"/>
  <c r="E31"/>
  <c r="E30" s="1"/>
  <c r="D31"/>
  <c r="D30" s="1"/>
  <c r="F27"/>
  <c r="F26" s="1"/>
  <c r="E27"/>
  <c r="E26" s="1"/>
  <c r="D27"/>
  <c r="D26" s="1"/>
  <c r="F25"/>
  <c r="F24" s="1"/>
  <c r="E25"/>
  <c r="E24" s="1"/>
  <c r="D25"/>
  <c r="D24" s="1"/>
  <c r="F23"/>
  <c r="F22" s="1"/>
  <c r="E23"/>
  <c r="E22" s="1"/>
  <c r="D23"/>
  <c r="D22" s="1"/>
  <c r="F13"/>
  <c r="F12" s="1"/>
  <c r="E13"/>
  <c r="E12" s="1"/>
  <c r="D13"/>
  <c r="D12" s="1"/>
  <c r="G202" i="3"/>
  <c r="H202"/>
  <c r="F202"/>
  <c r="E35" i="4"/>
  <c r="E34" s="1"/>
  <c r="E33" s="1"/>
  <c r="E32" s="1"/>
  <c r="G251" i="3"/>
  <c r="H251"/>
  <c r="F251"/>
  <c r="G434" i="2"/>
  <c r="G433" s="1"/>
  <c r="H434"/>
  <c r="H433" s="1"/>
  <c r="F434"/>
  <c r="F433" s="1"/>
  <c r="H318" i="1"/>
  <c r="I318"/>
  <c r="G318"/>
  <c r="I405" l="1"/>
  <c r="F364" i="2"/>
  <c r="G364"/>
  <c r="H364"/>
  <c r="I378" i="1"/>
  <c r="G362" i="2"/>
  <c r="G360" s="1"/>
  <c r="F362"/>
  <c r="F360" s="1"/>
  <c r="H362"/>
  <c r="H360" s="1"/>
  <c r="G168" i="1"/>
  <c r="G167" s="1"/>
  <c r="D21" i="4"/>
  <c r="E21"/>
  <c r="F21"/>
  <c r="D11"/>
  <c r="D17"/>
  <c r="D16" s="1"/>
  <c r="D42"/>
  <c r="D41" s="1"/>
  <c r="D40" s="1"/>
  <c r="F17"/>
  <c r="F16" s="1"/>
  <c r="F42"/>
  <c r="F41" s="1"/>
  <c r="F40" s="1"/>
  <c r="E17"/>
  <c r="E16" s="1"/>
  <c r="E42"/>
  <c r="E41" s="1"/>
  <c r="E40" s="1"/>
  <c r="F11"/>
  <c r="E11"/>
  <c r="F35"/>
  <c r="F34" s="1"/>
  <c r="F33" s="1"/>
  <c r="F32" s="1"/>
  <c r="G360" i="3"/>
  <c r="H360"/>
  <c r="F360"/>
  <c r="G37" i="2"/>
  <c r="G36" s="1"/>
  <c r="G35" s="1"/>
  <c r="G34" s="1"/>
  <c r="G33" s="1"/>
  <c r="H37"/>
  <c r="H36" s="1"/>
  <c r="H35" s="1"/>
  <c r="H34" s="1"/>
  <c r="H33" s="1"/>
  <c r="F37"/>
  <c r="F36" s="1"/>
  <c r="F35" s="1"/>
  <c r="F34" s="1"/>
  <c r="F33" s="1"/>
  <c r="H45" i="1"/>
  <c r="H44" s="1"/>
  <c r="H43" s="1"/>
  <c r="H42" s="1"/>
  <c r="I45"/>
  <c r="I44" s="1"/>
  <c r="I43" s="1"/>
  <c r="I42" s="1"/>
  <c r="G45"/>
  <c r="G44" s="1"/>
  <c r="G43" s="1"/>
  <c r="G42" s="1"/>
  <c r="G317" i="3"/>
  <c r="H317"/>
  <c r="G318"/>
  <c r="H318"/>
  <c r="G319"/>
  <c r="H319"/>
  <c r="F319"/>
  <c r="G163" i="2"/>
  <c r="G162" s="1"/>
  <c r="G161" s="1"/>
  <c r="G160" s="1"/>
  <c r="G159" s="1"/>
  <c r="H163"/>
  <c r="H162" s="1"/>
  <c r="H161" s="1"/>
  <c r="H160" s="1"/>
  <c r="H159" s="1"/>
  <c r="F163"/>
  <c r="F162" s="1"/>
  <c r="F161" s="1"/>
  <c r="F160" s="1"/>
  <c r="F159" s="1"/>
  <c r="I150" i="1"/>
  <c r="I149" s="1"/>
  <c r="I148" s="1"/>
  <c r="I147" s="1"/>
  <c r="G150"/>
  <c r="G149" s="1"/>
  <c r="G148" s="1"/>
  <c r="G147" s="1"/>
  <c r="H150"/>
  <c r="H149" s="1"/>
  <c r="H148" s="1"/>
  <c r="H147" s="1"/>
  <c r="G142" i="3"/>
  <c r="H142"/>
  <c r="G184" i="2"/>
  <c r="H184"/>
  <c r="F184"/>
  <c r="H169" i="1"/>
  <c r="I169"/>
  <c r="I235"/>
  <c r="I234" s="1"/>
  <c r="I233" s="1"/>
  <c r="H235"/>
  <c r="H234" s="1"/>
  <c r="H233" s="1"/>
  <c r="D35" i="4"/>
  <c r="D34" s="1"/>
  <c r="D33" s="1"/>
  <c r="D32" s="1"/>
  <c r="G269" i="3"/>
  <c r="H269"/>
  <c r="F269"/>
  <c r="G498" i="2"/>
  <c r="H498"/>
  <c r="F498"/>
  <c r="H514" i="1"/>
  <c r="I514"/>
  <c r="G514"/>
  <c r="G18" i="3"/>
  <c r="H18"/>
  <c r="F18"/>
  <c r="H236" i="2"/>
  <c r="G236"/>
  <c r="F236"/>
  <c r="G244"/>
  <c r="H244"/>
  <c r="H243" i="1"/>
  <c r="H242" s="1"/>
  <c r="H241" s="1"/>
  <c r="I243"/>
  <c r="I242" s="1"/>
  <c r="I241" s="1"/>
  <c r="H239"/>
  <c r="H238" s="1"/>
  <c r="H237" s="1"/>
  <c r="I239"/>
  <c r="I238" s="1"/>
  <c r="I237" s="1"/>
  <c r="H230"/>
  <c r="H229" s="1"/>
  <c r="H228" s="1"/>
  <c r="H227" s="1"/>
  <c r="I230"/>
  <c r="I229" s="1"/>
  <c r="I228" s="1"/>
  <c r="I227" s="1"/>
  <c r="H205"/>
  <c r="I205"/>
  <c r="H201"/>
  <c r="I201"/>
  <c r="H159"/>
  <c r="I159"/>
  <c r="H157"/>
  <c r="I157"/>
  <c r="H154"/>
  <c r="H153" s="1"/>
  <c r="I154"/>
  <c r="I153" s="1"/>
  <c r="H141"/>
  <c r="I141"/>
  <c r="H137"/>
  <c r="H136" s="1"/>
  <c r="I137"/>
  <c r="I136" s="1"/>
  <c r="H134"/>
  <c r="H133" s="1"/>
  <c r="I134"/>
  <c r="I133" s="1"/>
  <c r="H131"/>
  <c r="H130" s="1"/>
  <c r="I131"/>
  <c r="I130" s="1"/>
  <c r="H123"/>
  <c r="H122" s="1"/>
  <c r="H121" s="1"/>
  <c r="H120" s="1"/>
  <c r="I123"/>
  <c r="I122" s="1"/>
  <c r="I121" s="1"/>
  <c r="I120" s="1"/>
  <c r="H112"/>
  <c r="I112"/>
  <c r="H101"/>
  <c r="I101"/>
  <c r="H97"/>
  <c r="I97"/>
  <c r="H92"/>
  <c r="H91" s="1"/>
  <c r="H90" s="1"/>
  <c r="H89" s="1"/>
  <c r="H88" s="1"/>
  <c r="I92"/>
  <c r="I91" s="1"/>
  <c r="I90" s="1"/>
  <c r="I89" s="1"/>
  <c r="I88" s="1"/>
  <c r="H82"/>
  <c r="H81" s="1"/>
  <c r="I82"/>
  <c r="I81" s="1"/>
  <c r="H78"/>
  <c r="H77" s="1"/>
  <c r="I78"/>
  <c r="I77" s="1"/>
  <c r="H73"/>
  <c r="I73"/>
  <c r="H70"/>
  <c r="I70"/>
  <c r="H67"/>
  <c r="I67"/>
  <c r="H62"/>
  <c r="H61" s="1"/>
  <c r="H60" s="1"/>
  <c r="I62"/>
  <c r="I61" s="1"/>
  <c r="I60" s="1"/>
  <c r="H36"/>
  <c r="H35" s="1"/>
  <c r="H34" s="1"/>
  <c r="I36"/>
  <c r="I35" s="1"/>
  <c r="I34" s="1"/>
  <c r="H30"/>
  <c r="H29" s="1"/>
  <c r="H28" s="1"/>
  <c r="H27" s="1"/>
  <c r="I30"/>
  <c r="I29" s="1"/>
  <c r="I28" s="1"/>
  <c r="I27" s="1"/>
  <c r="H25"/>
  <c r="H24" s="1"/>
  <c r="H23" s="1"/>
  <c r="H22" s="1"/>
  <c r="I25"/>
  <c r="I24" s="1"/>
  <c r="I23" s="1"/>
  <c r="I22" s="1"/>
  <c r="K26"/>
  <c r="J26"/>
  <c r="H168" l="1"/>
  <c r="H167" s="1"/>
  <c r="I168"/>
  <c r="I167" s="1"/>
  <c r="F183" i="2"/>
  <c r="F182" s="1"/>
  <c r="G183"/>
  <c r="G182" s="1"/>
  <c r="H183"/>
  <c r="H182" s="1"/>
  <c r="I129" i="1"/>
  <c r="D10" i="4"/>
  <c r="D9" s="1"/>
  <c r="F10"/>
  <c r="F9" s="1"/>
  <c r="E10"/>
  <c r="E9" s="1"/>
  <c r="H156" i="1"/>
  <c r="H152" s="1"/>
  <c r="H96"/>
  <c r="H95" s="1"/>
  <c r="H94" s="1"/>
  <c r="H66"/>
  <c r="H65" s="1"/>
  <c r="H140"/>
  <c r="H139" s="1"/>
  <c r="H200"/>
  <c r="H199" s="1"/>
  <c r="H198" s="1"/>
  <c r="H197" s="1"/>
  <c r="H232"/>
  <c r="I232"/>
  <c r="I200"/>
  <c r="I199" s="1"/>
  <c r="I198" s="1"/>
  <c r="I197" s="1"/>
  <c r="I156"/>
  <c r="I152" s="1"/>
  <c r="I140"/>
  <c r="I139" s="1"/>
  <c r="H129"/>
  <c r="I96"/>
  <c r="I95" s="1"/>
  <c r="I94" s="1"/>
  <c r="H76"/>
  <c r="I76"/>
  <c r="I66"/>
  <c r="I65" s="1"/>
  <c r="H224"/>
  <c r="H52" l="1"/>
  <c r="I52"/>
  <c r="H226"/>
  <c r="I226"/>
  <c r="H181" i="2"/>
  <c r="H180" s="1"/>
  <c r="G181"/>
  <c r="G180" s="1"/>
  <c r="F181"/>
  <c r="F180" s="1"/>
  <c r="H128" i="1"/>
  <c r="I128"/>
  <c r="G390" i="3"/>
  <c r="H390"/>
  <c r="F390"/>
  <c r="G389"/>
  <c r="H389"/>
  <c r="F389"/>
  <c r="G388"/>
  <c r="H388"/>
  <c r="F388"/>
  <c r="G49" i="2"/>
  <c r="H49"/>
  <c r="F49"/>
  <c r="G48"/>
  <c r="H48"/>
  <c r="F48"/>
  <c r="G47"/>
  <c r="H47"/>
  <c r="F47"/>
  <c r="H16" i="1"/>
  <c r="H15" s="1"/>
  <c r="H14" s="1"/>
  <c r="H13" s="1"/>
  <c r="H12" s="1"/>
  <c r="I16"/>
  <c r="I15" s="1"/>
  <c r="I14" s="1"/>
  <c r="I13" s="1"/>
  <c r="I12" s="1"/>
  <c r="G16"/>
  <c r="G15" s="1"/>
  <c r="G14" s="1"/>
  <c r="G13" s="1"/>
  <c r="G12" s="1"/>
  <c r="I289"/>
  <c r="H289"/>
  <c r="G276" i="3"/>
  <c r="G275" s="1"/>
  <c r="H276"/>
  <c r="H275" s="1"/>
  <c r="F276"/>
  <c r="F275" s="1"/>
  <c r="G508" i="2"/>
  <c r="G507" s="1"/>
  <c r="H508"/>
  <c r="H507" s="1"/>
  <c r="F508"/>
  <c r="F507" s="1"/>
  <c r="G154" i="3"/>
  <c r="H154"/>
  <c r="F154"/>
  <c r="G136" i="2"/>
  <c r="H136"/>
  <c r="F136"/>
  <c r="G270" i="3"/>
  <c r="H270"/>
  <c r="F270"/>
  <c r="G502" i="2"/>
  <c r="H502"/>
  <c r="F502"/>
  <c r="F111" i="3"/>
  <c r="G319" i="2"/>
  <c r="G318" s="1"/>
  <c r="G317" s="1"/>
  <c r="H319"/>
  <c r="H318" s="1"/>
  <c r="H317" s="1"/>
  <c r="F319"/>
  <c r="G110" i="3"/>
  <c r="H110"/>
  <c r="F110"/>
  <c r="G109"/>
  <c r="H109"/>
  <c r="F109"/>
  <c r="G303" i="2"/>
  <c r="H303"/>
  <c r="F303"/>
  <c r="G302"/>
  <c r="H302"/>
  <c r="F302"/>
  <c r="G78" i="3"/>
  <c r="H78"/>
  <c r="F78"/>
  <c r="G297" i="2"/>
  <c r="H297"/>
  <c r="F297"/>
  <c r="G33" i="3"/>
  <c r="H33"/>
  <c r="F33"/>
  <c r="G253" i="2"/>
  <c r="H253"/>
  <c r="F253"/>
  <c r="G31" i="3"/>
  <c r="H31"/>
  <c r="F31"/>
  <c r="G251" i="2"/>
  <c r="H251"/>
  <c r="F251"/>
  <c r="G437" i="1"/>
  <c r="G436" s="1"/>
  <c r="H423"/>
  <c r="H422" s="1"/>
  <c r="H421" s="1"/>
  <c r="I423"/>
  <c r="I422" s="1"/>
  <c r="I421" s="1"/>
  <c r="G423"/>
  <c r="G422" s="1"/>
  <c r="G421" s="1"/>
  <c r="F318" i="3"/>
  <c r="F317"/>
  <c r="G530" i="2"/>
  <c r="H530"/>
  <c r="F530"/>
  <c r="G529"/>
  <c r="H529"/>
  <c r="H565" i="1"/>
  <c r="I565"/>
  <c r="F318" i="2" l="1"/>
  <c r="F317" s="1"/>
  <c r="G387" i="3"/>
  <c r="G386" s="1"/>
  <c r="G46" i="2"/>
  <c r="G45" s="1"/>
  <c r="F46"/>
  <c r="F45" s="1"/>
  <c r="F387" i="3"/>
  <c r="F386" s="1"/>
  <c r="H387"/>
  <c r="H386" s="1"/>
  <c r="H46" i="2"/>
  <c r="H45" s="1"/>
  <c r="G301"/>
  <c r="G300" s="1"/>
  <c r="H301"/>
  <c r="H300" s="1"/>
  <c r="F301"/>
  <c r="F300" s="1"/>
  <c r="F218" i="3"/>
  <c r="F91"/>
  <c r="F90" s="1"/>
  <c r="G434" i="1"/>
  <c r="G272"/>
  <c r="F399" i="2"/>
  <c r="G222" i="1"/>
  <c r="G221" s="1"/>
  <c r="H199" i="3"/>
  <c r="H362"/>
  <c r="G362"/>
  <c r="H361"/>
  <c r="G361"/>
  <c r="H348"/>
  <c r="H347" s="1"/>
  <c r="G348"/>
  <c r="G347" s="1"/>
  <c r="H284"/>
  <c r="H283" s="1"/>
  <c r="G284"/>
  <c r="G283" s="1"/>
  <c r="H244"/>
  <c r="G244"/>
  <c r="H236"/>
  <c r="G236"/>
  <c r="H226"/>
  <c r="G226"/>
  <c r="H218"/>
  <c r="H217" s="1"/>
  <c r="G218"/>
  <c r="G217" s="1"/>
  <c r="H175"/>
  <c r="H174" s="1"/>
  <c r="H173" s="1"/>
  <c r="G175"/>
  <c r="G174" s="1"/>
  <c r="G173" s="1"/>
  <c r="H167"/>
  <c r="G167"/>
  <c r="H164"/>
  <c r="G164"/>
  <c r="H50"/>
  <c r="G50"/>
  <c r="H44"/>
  <c r="G44"/>
  <c r="H35"/>
  <c r="G35"/>
  <c r="H419" i="2"/>
  <c r="G419"/>
  <c r="H408"/>
  <c r="G408"/>
  <c r="H307"/>
  <c r="H306" s="1"/>
  <c r="H305" s="1"/>
  <c r="H304" s="1"/>
  <c r="G307"/>
  <c r="G306" s="1"/>
  <c r="G305" s="1"/>
  <c r="G304" s="1"/>
  <c r="H295"/>
  <c r="G295"/>
  <c r="H289"/>
  <c r="G289"/>
  <c r="H271"/>
  <c r="G271"/>
  <c r="H265"/>
  <c r="G265"/>
  <c r="H255"/>
  <c r="G255"/>
  <c r="H246"/>
  <c r="G246"/>
  <c r="H209"/>
  <c r="H208" s="1"/>
  <c r="H207" s="1"/>
  <c r="G209"/>
  <c r="G208" s="1"/>
  <c r="G207" s="1"/>
  <c r="H157"/>
  <c r="H156" s="1"/>
  <c r="G157"/>
  <c r="G156" s="1"/>
  <c r="H150"/>
  <c r="H149" s="1"/>
  <c r="G150"/>
  <c r="G149" s="1"/>
  <c r="H99"/>
  <c r="G99"/>
  <c r="H95"/>
  <c r="G95"/>
  <c r="H54"/>
  <c r="H53" s="1"/>
  <c r="G54"/>
  <c r="G53" s="1"/>
  <c r="F54"/>
  <c r="H24"/>
  <c r="G24"/>
  <c r="H68" i="3"/>
  <c r="G68"/>
  <c r="H76"/>
  <c r="G76"/>
  <c r="H77"/>
  <c r="G77"/>
  <c r="I50" i="1"/>
  <c r="H50"/>
  <c r="I48"/>
  <c r="H48"/>
  <c r="G131"/>
  <c r="G130" s="1"/>
  <c r="I116"/>
  <c r="I115" s="1"/>
  <c r="I114" s="1"/>
  <c r="H116"/>
  <c r="H115" s="1"/>
  <c r="H114" s="1"/>
  <c r="H107"/>
  <c r="H106" s="1"/>
  <c r="H105" s="1"/>
  <c r="H346"/>
  <c r="H345" s="1"/>
  <c r="H344" s="1"/>
  <c r="I346"/>
  <c r="I345" s="1"/>
  <c r="I344" s="1"/>
  <c r="H340"/>
  <c r="H339" s="1"/>
  <c r="H338" s="1"/>
  <c r="H337" s="1"/>
  <c r="H336" s="1"/>
  <c r="I340"/>
  <c r="I339" s="1"/>
  <c r="I338" s="1"/>
  <c r="I337" s="1"/>
  <c r="I336" s="1"/>
  <c r="H195"/>
  <c r="I195"/>
  <c r="F296" i="2"/>
  <c r="G296"/>
  <c r="H296"/>
  <c r="H274" i="3"/>
  <c r="G274"/>
  <c r="F274"/>
  <c r="H506" i="2"/>
  <c r="G506"/>
  <c r="F506"/>
  <c r="I518" i="1"/>
  <c r="H518"/>
  <c r="H89" i="3"/>
  <c r="G89"/>
  <c r="F89"/>
  <c r="H316" i="2"/>
  <c r="G316"/>
  <c r="F316"/>
  <c r="H36" i="3"/>
  <c r="G36"/>
  <c r="F36"/>
  <c r="H256" i="2"/>
  <c r="G256"/>
  <c r="F256"/>
  <c r="H63" i="3"/>
  <c r="H62" s="1"/>
  <c r="G63"/>
  <c r="G62" s="1"/>
  <c r="F63"/>
  <c r="F62" s="1"/>
  <c r="H58"/>
  <c r="G58"/>
  <c r="F58"/>
  <c r="H284" i="2"/>
  <c r="H283" s="1"/>
  <c r="G284"/>
  <c r="G283" s="1"/>
  <c r="F284"/>
  <c r="F283" s="1"/>
  <c r="I400" i="1"/>
  <c r="H400"/>
  <c r="G400"/>
  <c r="G397"/>
  <c r="H279" i="2"/>
  <c r="G279"/>
  <c r="H104" i="1" l="1"/>
  <c r="H419"/>
  <c r="H418" s="1"/>
  <c r="H417" s="1"/>
  <c r="I419"/>
  <c r="I418" s="1"/>
  <c r="I417" s="1"/>
  <c r="H378"/>
  <c r="H362"/>
  <c r="I362"/>
  <c r="H358"/>
  <c r="I358"/>
  <c r="K355"/>
  <c r="L355"/>
  <c r="I268"/>
  <c r="I264" s="1"/>
  <c r="H268"/>
  <c r="G268"/>
  <c r="H381" i="3"/>
  <c r="G381"/>
  <c r="H380"/>
  <c r="G380"/>
  <c r="F381"/>
  <c r="F380"/>
  <c r="H217" i="2"/>
  <c r="G217"/>
  <c r="F217"/>
  <c r="G201" i="1"/>
  <c r="H390" i="2"/>
  <c r="H389" s="1"/>
  <c r="H388" s="1"/>
  <c r="H387" s="1"/>
  <c r="G390"/>
  <c r="G172" i="3" s="1"/>
  <c r="F390" i="2"/>
  <c r="F172" i="3" s="1"/>
  <c r="I217" i="1"/>
  <c r="I216" s="1"/>
  <c r="I215" s="1"/>
  <c r="H217"/>
  <c r="H216" s="1"/>
  <c r="H215" s="1"/>
  <c r="G217"/>
  <c r="G216" s="1"/>
  <c r="G215" s="1"/>
  <c r="H180"/>
  <c r="G180"/>
  <c r="H204" i="3"/>
  <c r="G204"/>
  <c r="F204"/>
  <c r="F206"/>
  <c r="G331" i="2"/>
  <c r="G330" s="1"/>
  <c r="H331"/>
  <c r="H330" s="1"/>
  <c r="F331"/>
  <c r="F330" s="1"/>
  <c r="G97" i="1"/>
  <c r="J534"/>
  <c r="F56" i="3"/>
  <c r="F352"/>
  <c r="F24" i="2"/>
  <c r="F35" i="3"/>
  <c r="F255" i="2"/>
  <c r="F167" i="3"/>
  <c r="F307" i="2"/>
  <c r="F306" s="1"/>
  <c r="F305" s="1"/>
  <c r="F304" s="1"/>
  <c r="F76" i="3"/>
  <c r="F295" i="2"/>
  <c r="F68" i="3"/>
  <c r="F289" i="2"/>
  <c r="F50" i="3"/>
  <c r="F271" i="2"/>
  <c r="F44" i="3"/>
  <c r="F265" i="2"/>
  <c r="G419" i="1"/>
  <c r="G418" s="1"/>
  <c r="G417" s="1"/>
  <c r="F164" i="3"/>
  <c r="F209" i="2"/>
  <c r="F208" s="1"/>
  <c r="F207" s="1"/>
  <c r="F284" i="3"/>
  <c r="F283" s="1"/>
  <c r="F157" i="2"/>
  <c r="F156" s="1"/>
  <c r="F175" i="3"/>
  <c r="F174" s="1"/>
  <c r="F173" s="1"/>
  <c r="G148" i="2"/>
  <c r="H148"/>
  <c r="F150"/>
  <c r="F149" s="1"/>
  <c r="F148" s="1"/>
  <c r="F348" i="3"/>
  <c r="F347" s="1"/>
  <c r="F53" i="2"/>
  <c r="H194" i="1"/>
  <c r="I194"/>
  <c r="G195"/>
  <c r="G194" s="1"/>
  <c r="G137"/>
  <c r="G136" s="1"/>
  <c r="G50"/>
  <c r="F236" i="3"/>
  <c r="F419" i="2"/>
  <c r="F226" i="3"/>
  <c r="F408" i="2"/>
  <c r="G291" i="1"/>
  <c r="G122"/>
  <c r="G121" s="1"/>
  <c r="F307" i="3"/>
  <c r="F309"/>
  <c r="H525" i="2"/>
  <c r="H523"/>
  <c r="G525"/>
  <c r="G523"/>
  <c r="F523"/>
  <c r="F525"/>
  <c r="I560" i="1"/>
  <c r="H560"/>
  <c r="H166" i="3"/>
  <c r="G166"/>
  <c r="I509" i="1"/>
  <c r="I508" s="1"/>
  <c r="I507" s="1"/>
  <c r="H509"/>
  <c r="H508" s="1"/>
  <c r="H507" s="1"/>
  <c r="G509"/>
  <c r="G508" s="1"/>
  <c r="G507" s="1"/>
  <c r="H85" i="3"/>
  <c r="H84" s="1"/>
  <c r="G85"/>
  <c r="G84" s="1"/>
  <c r="F85"/>
  <c r="F84" s="1"/>
  <c r="H312" i="2"/>
  <c r="H311" s="1"/>
  <c r="G312"/>
  <c r="G311" s="1"/>
  <c r="F312"/>
  <c r="F311" s="1"/>
  <c r="I429" i="1"/>
  <c r="I428" s="1"/>
  <c r="I427" s="1"/>
  <c r="H429"/>
  <c r="H428" s="1"/>
  <c r="H427" s="1"/>
  <c r="G429"/>
  <c r="H72" i="3"/>
  <c r="G72"/>
  <c r="F72"/>
  <c r="H293" i="2"/>
  <c r="G293"/>
  <c r="F293"/>
  <c r="F294"/>
  <c r="H47" i="3"/>
  <c r="G47"/>
  <c r="F47"/>
  <c r="F268" i="2"/>
  <c r="G268"/>
  <c r="H268"/>
  <c r="F43" i="3"/>
  <c r="G43"/>
  <c r="H43"/>
  <c r="H264" i="2"/>
  <c r="G264"/>
  <c r="F264"/>
  <c r="H26" i="3"/>
  <c r="G26"/>
  <c r="F26"/>
  <c r="H24"/>
  <c r="G24"/>
  <c r="F24"/>
  <c r="F246" i="2"/>
  <c r="F244"/>
  <c r="F426"/>
  <c r="F244" i="3"/>
  <c r="G309" i="1"/>
  <c r="D400" i="2"/>
  <c r="H400"/>
  <c r="H398" s="1"/>
  <c r="G400"/>
  <c r="G398" s="1"/>
  <c r="I284" i="1"/>
  <c r="H284"/>
  <c r="G280"/>
  <c r="G284"/>
  <c r="G282"/>
  <c r="H221" i="3"/>
  <c r="G221"/>
  <c r="F221"/>
  <c r="H403" i="2"/>
  <c r="G403"/>
  <c r="F403"/>
  <c r="G286" i="1"/>
  <c r="F219" i="3" s="1"/>
  <c r="H374"/>
  <c r="H373" s="1"/>
  <c r="G374"/>
  <c r="G373" s="1"/>
  <c r="F374"/>
  <c r="F373" s="1"/>
  <c r="F372"/>
  <c r="F371" s="1"/>
  <c r="F468" i="2"/>
  <c r="F467" s="1"/>
  <c r="H469"/>
  <c r="G469"/>
  <c r="H470"/>
  <c r="G470"/>
  <c r="F470"/>
  <c r="G245" i="1"/>
  <c r="F469" i="2" s="1"/>
  <c r="G243" i="1"/>
  <c r="H138" i="2"/>
  <c r="H156" i="3" s="1"/>
  <c r="G138" i="2"/>
  <c r="G156" i="3" s="1"/>
  <c r="F138" i="2"/>
  <c r="F156" i="3" s="1"/>
  <c r="F137" i="2"/>
  <c r="F144"/>
  <c r="F143" s="1"/>
  <c r="F142" s="1"/>
  <c r="F361" i="3"/>
  <c r="F95" i="2"/>
  <c r="G147" i="3"/>
  <c r="H147"/>
  <c r="F147"/>
  <c r="G144" i="2"/>
  <c r="G143" s="1"/>
  <c r="G142" s="1"/>
  <c r="H144"/>
  <c r="H143" s="1"/>
  <c r="H142" s="1"/>
  <c r="G341"/>
  <c r="G340" s="1"/>
  <c r="G339" s="1"/>
  <c r="H341"/>
  <c r="H340" s="1"/>
  <c r="H339" s="1"/>
  <c r="F341"/>
  <c r="F340" s="1"/>
  <c r="F339" s="1"/>
  <c r="G69" i="3"/>
  <c r="H69"/>
  <c r="F69"/>
  <c r="G290" i="2"/>
  <c r="H290"/>
  <c r="F290"/>
  <c r="G32" i="3"/>
  <c r="H32"/>
  <c r="F32"/>
  <c r="G252" i="2"/>
  <c r="H252"/>
  <c r="F252"/>
  <c r="G163" i="3"/>
  <c r="H163"/>
  <c r="F163"/>
  <c r="G165"/>
  <c r="H165"/>
  <c r="F165"/>
  <c r="G493" i="2"/>
  <c r="H493"/>
  <c r="F493"/>
  <c r="G494"/>
  <c r="H494"/>
  <c r="F494"/>
  <c r="G428" i="1" l="1"/>
  <c r="G427" s="1"/>
  <c r="F522" i="2"/>
  <c r="F521" s="1"/>
  <c r="H522"/>
  <c r="H521" s="1"/>
  <c r="G522"/>
  <c r="G521" s="1"/>
  <c r="F389"/>
  <c r="F388" s="1"/>
  <c r="F387" s="1"/>
  <c r="G389"/>
  <c r="G388" s="1"/>
  <c r="G387" s="1"/>
  <c r="H172" i="3"/>
  <c r="H162"/>
  <c r="G162"/>
  <c r="F162"/>
  <c r="I138" i="2"/>
  <c r="H492"/>
  <c r="H491" s="1"/>
  <c r="H490" s="1"/>
  <c r="G242" i="1"/>
  <c r="F466" i="2" s="1"/>
  <c r="F492"/>
  <c r="F491" s="1"/>
  <c r="F490" s="1"/>
  <c r="G492"/>
  <c r="G491" s="1"/>
  <c r="G490" s="1"/>
  <c r="F401"/>
  <c r="H251" i="1"/>
  <c r="H250" s="1"/>
  <c r="H249" s="1"/>
  <c r="H248" s="1"/>
  <c r="H247" s="1"/>
  <c r="I251"/>
  <c r="I250" s="1"/>
  <c r="I249" s="1"/>
  <c r="I248" s="1"/>
  <c r="I247" s="1"/>
  <c r="G250"/>
  <c r="G249" s="1"/>
  <c r="G248" s="1"/>
  <c r="G247" s="1"/>
  <c r="H442"/>
  <c r="H441" s="1"/>
  <c r="I442"/>
  <c r="I441" s="1"/>
  <c r="G442"/>
  <c r="G441" s="1"/>
  <c r="G189" i="3" l="1"/>
  <c r="H189"/>
  <c r="F189"/>
  <c r="G110" i="2"/>
  <c r="H110"/>
  <c r="F110"/>
  <c r="H545" i="1" l="1"/>
  <c r="H544" s="1"/>
  <c r="H543" s="1"/>
  <c r="H542" s="1"/>
  <c r="I545"/>
  <c r="I544" s="1"/>
  <c r="I543" s="1"/>
  <c r="I542" s="1"/>
  <c r="G545"/>
  <c r="G544" s="1"/>
  <c r="G543" s="1"/>
  <c r="H540"/>
  <c r="I540"/>
  <c r="G540"/>
  <c r="G79" i="2"/>
  <c r="G78" s="1"/>
  <c r="G77" s="1"/>
  <c r="H79"/>
  <c r="H78" s="1"/>
  <c r="H77" s="1"/>
  <c r="F79"/>
  <c r="F78" s="1"/>
  <c r="F77" s="1"/>
  <c r="G365" i="3"/>
  <c r="H365"/>
  <c r="F365"/>
  <c r="G170" i="2"/>
  <c r="H170"/>
  <c r="F170"/>
  <c r="H551" i="1"/>
  <c r="H550" s="1"/>
  <c r="H548" s="1"/>
  <c r="H547" s="1"/>
  <c r="I551"/>
  <c r="I550" s="1"/>
  <c r="I548" s="1"/>
  <c r="I547" s="1"/>
  <c r="G551"/>
  <c r="G550" s="1"/>
  <c r="G549" s="1"/>
  <c r="G548" s="1"/>
  <c r="G547" s="1"/>
  <c r="G179" i="3"/>
  <c r="G178" s="1"/>
  <c r="H179"/>
  <c r="H178" s="1"/>
  <c r="F179"/>
  <c r="F178" s="1"/>
  <c r="G273"/>
  <c r="G272" s="1"/>
  <c r="H273"/>
  <c r="H272" s="1"/>
  <c r="F273"/>
  <c r="F272" s="1"/>
  <c r="G271"/>
  <c r="G268" s="1"/>
  <c r="H271"/>
  <c r="H268" s="1"/>
  <c r="F271"/>
  <c r="F268" s="1"/>
  <c r="G267"/>
  <c r="G266" s="1"/>
  <c r="H267"/>
  <c r="H266" s="1"/>
  <c r="F267"/>
  <c r="F266" s="1"/>
  <c r="G513" i="2"/>
  <c r="G512" s="1"/>
  <c r="G511" s="1"/>
  <c r="G510" s="1"/>
  <c r="H513"/>
  <c r="H512" s="1"/>
  <c r="H511" s="1"/>
  <c r="H510" s="1"/>
  <c r="F513"/>
  <c r="F512" s="1"/>
  <c r="F511" s="1"/>
  <c r="F510" s="1"/>
  <c r="G505"/>
  <c r="G504" s="1"/>
  <c r="H505"/>
  <c r="H504" s="1"/>
  <c r="F505"/>
  <c r="F504" s="1"/>
  <c r="G503"/>
  <c r="G501" s="1"/>
  <c r="H503"/>
  <c r="H501" s="1"/>
  <c r="F503"/>
  <c r="F501" s="1"/>
  <c r="G500"/>
  <c r="G497" s="1"/>
  <c r="H500"/>
  <c r="H497" s="1"/>
  <c r="F500"/>
  <c r="F497" s="1"/>
  <c r="G122" i="3"/>
  <c r="H122"/>
  <c r="F122"/>
  <c r="G121"/>
  <c r="H121"/>
  <c r="F121"/>
  <c r="G120"/>
  <c r="H120"/>
  <c r="F120"/>
  <c r="G115"/>
  <c r="H115"/>
  <c r="F115"/>
  <c r="G114"/>
  <c r="H114"/>
  <c r="F114"/>
  <c r="G384" i="2"/>
  <c r="H384"/>
  <c r="F384"/>
  <c r="G383"/>
  <c r="H383"/>
  <c r="F383"/>
  <c r="G382"/>
  <c r="H382"/>
  <c r="G377"/>
  <c r="H377"/>
  <c r="F377"/>
  <c r="G376"/>
  <c r="H376"/>
  <c r="F376"/>
  <c r="G186" i="3"/>
  <c r="G185" s="1"/>
  <c r="H186"/>
  <c r="H185" s="1"/>
  <c r="F186"/>
  <c r="F185" s="1"/>
  <c r="G184"/>
  <c r="G183" s="1"/>
  <c r="H184"/>
  <c r="H183" s="1"/>
  <c r="F184"/>
  <c r="F183" s="1"/>
  <c r="G181"/>
  <c r="G180" s="1"/>
  <c r="H181"/>
  <c r="H180" s="1"/>
  <c r="F181"/>
  <c r="F180" s="1"/>
  <c r="G352" i="2"/>
  <c r="G351" s="1"/>
  <c r="H352"/>
  <c r="H351" s="1"/>
  <c r="F352"/>
  <c r="F351" s="1"/>
  <c r="G355"/>
  <c r="G354" s="1"/>
  <c r="H355"/>
  <c r="H354" s="1"/>
  <c r="F355"/>
  <c r="F354" s="1"/>
  <c r="G357"/>
  <c r="G356" s="1"/>
  <c r="H357"/>
  <c r="H356" s="1"/>
  <c r="F357"/>
  <c r="F356" s="1"/>
  <c r="G108" i="3"/>
  <c r="G107" s="1"/>
  <c r="H108"/>
  <c r="H107" s="1"/>
  <c r="F108"/>
  <c r="F107" s="1"/>
  <c r="G348" i="2"/>
  <c r="G347" s="1"/>
  <c r="G346" s="1"/>
  <c r="H348"/>
  <c r="H347" s="1"/>
  <c r="H346" s="1"/>
  <c r="F348"/>
  <c r="F347" s="1"/>
  <c r="F346" s="1"/>
  <c r="G542" i="1" l="1"/>
  <c r="F117" i="3"/>
  <c r="F116" s="1"/>
  <c r="F177"/>
  <c r="F176" s="1"/>
  <c r="H117"/>
  <c r="H116" s="1"/>
  <c r="G379" i="2"/>
  <c r="G378" s="1"/>
  <c r="F379"/>
  <c r="F378" s="1"/>
  <c r="H379"/>
  <c r="H378" s="1"/>
  <c r="G117" i="3"/>
  <c r="G116" s="1"/>
  <c r="F496" i="2"/>
  <c r="F485" s="1"/>
  <c r="F265" i="3"/>
  <c r="G496" i="2"/>
  <c r="G485" s="1"/>
  <c r="G265" i="3"/>
  <c r="H496" i="2"/>
  <c r="H485" s="1"/>
  <c r="H265" i="3"/>
  <c r="H106"/>
  <c r="F106"/>
  <c r="G106"/>
  <c r="G177"/>
  <c r="G176" s="1"/>
  <c r="H177"/>
  <c r="H176" s="1"/>
  <c r="F375" i="2"/>
  <c r="F374" s="1"/>
  <c r="H113" i="3"/>
  <c r="H112" s="1"/>
  <c r="G113"/>
  <c r="G112" s="1"/>
  <c r="F113"/>
  <c r="F112" s="1"/>
  <c r="H375" i="2"/>
  <c r="H374" s="1"/>
  <c r="G375"/>
  <c r="G374" s="1"/>
  <c r="H350"/>
  <c r="H349" s="1"/>
  <c r="G350"/>
  <c r="G349" s="1"/>
  <c r="F350"/>
  <c r="F349" s="1"/>
  <c r="G105" i="3"/>
  <c r="H105"/>
  <c r="G104"/>
  <c r="H104"/>
  <c r="F105"/>
  <c r="F104"/>
  <c r="G345" i="2"/>
  <c r="H345"/>
  <c r="F345"/>
  <c r="G344"/>
  <c r="H344"/>
  <c r="F344"/>
  <c r="G87" i="3"/>
  <c r="G86" s="1"/>
  <c r="H87"/>
  <c r="H86" s="1"/>
  <c r="F87"/>
  <c r="G314" i="2"/>
  <c r="G313" s="1"/>
  <c r="H314"/>
  <c r="H313" s="1"/>
  <c r="F314"/>
  <c r="F313" s="1"/>
  <c r="G75" i="3"/>
  <c r="H75"/>
  <c r="F75"/>
  <c r="G294" i="2"/>
  <c r="H294"/>
  <c r="G56" i="3"/>
  <c r="H56"/>
  <c r="G55"/>
  <c r="H55"/>
  <c r="F55"/>
  <c r="G277" i="2"/>
  <c r="H277"/>
  <c r="F277"/>
  <c r="G276"/>
  <c r="H276"/>
  <c r="F276"/>
  <c r="G46" i="3"/>
  <c r="G45" s="1"/>
  <c r="H46"/>
  <c r="H45" s="1"/>
  <c r="F46"/>
  <c r="F45" s="1"/>
  <c r="G42"/>
  <c r="H42"/>
  <c r="F42"/>
  <c r="G267" i="2"/>
  <c r="G266" s="1"/>
  <c r="H267"/>
  <c r="H266" s="1"/>
  <c r="F267"/>
  <c r="F266" s="1"/>
  <c r="G263"/>
  <c r="H263"/>
  <c r="F263"/>
  <c r="G38" i="3"/>
  <c r="H38"/>
  <c r="F38"/>
  <c r="G34"/>
  <c r="G30" s="1"/>
  <c r="H34"/>
  <c r="H30" s="1"/>
  <c r="F34"/>
  <c r="F30" s="1"/>
  <c r="G29"/>
  <c r="G28" s="1"/>
  <c r="H29"/>
  <c r="H28" s="1"/>
  <c r="F29"/>
  <c r="F28" s="1"/>
  <c r="G27"/>
  <c r="G25" s="1"/>
  <c r="H27"/>
  <c r="H25" s="1"/>
  <c r="F27"/>
  <c r="F25" s="1"/>
  <c r="G23"/>
  <c r="H23"/>
  <c r="F23"/>
  <c r="G22"/>
  <c r="H22"/>
  <c r="F22"/>
  <c r="G259" i="2"/>
  <c r="G258" s="1"/>
  <c r="H259"/>
  <c r="H258" s="1"/>
  <c r="F259"/>
  <c r="F258" s="1"/>
  <c r="G254"/>
  <c r="G250" s="1"/>
  <c r="H254"/>
  <c r="H250" s="1"/>
  <c r="F254"/>
  <c r="F250" s="1"/>
  <c r="G249"/>
  <c r="G248" s="1"/>
  <c r="H249"/>
  <c r="H248" s="1"/>
  <c r="F249"/>
  <c r="F248" s="1"/>
  <c r="G247"/>
  <c r="G245" s="1"/>
  <c r="H247"/>
  <c r="H245" s="1"/>
  <c r="F247"/>
  <c r="F245" s="1"/>
  <c r="G243"/>
  <c r="H243"/>
  <c r="F243"/>
  <c r="G242"/>
  <c r="H242"/>
  <c r="F242"/>
  <c r="H526" i="1"/>
  <c r="H525" s="1"/>
  <c r="H524" s="1"/>
  <c r="I526"/>
  <c r="I525" s="1"/>
  <c r="I524" s="1"/>
  <c r="G526"/>
  <c r="G525" s="1"/>
  <c r="G524" s="1"/>
  <c r="G16" i="3"/>
  <c r="H16"/>
  <c r="F16"/>
  <c r="G15"/>
  <c r="H15"/>
  <c r="F15"/>
  <c r="G233" i="2"/>
  <c r="H233"/>
  <c r="F233"/>
  <c r="G235"/>
  <c r="H235"/>
  <c r="F235"/>
  <c r="G13" i="3"/>
  <c r="H13"/>
  <c r="G231" i="2"/>
  <c r="H231"/>
  <c r="F231"/>
  <c r="G480" i="1"/>
  <c r="G476"/>
  <c r="H445"/>
  <c r="H444" s="1"/>
  <c r="I445"/>
  <c r="I444" s="1"/>
  <c r="G445"/>
  <c r="G444" s="1"/>
  <c r="G346"/>
  <c r="G345" s="1"/>
  <c r="G344" s="1"/>
  <c r="H458"/>
  <c r="I458"/>
  <c r="G458"/>
  <c r="G452" s="1"/>
  <c r="H456"/>
  <c r="I456"/>
  <c r="H512"/>
  <c r="H511" s="1"/>
  <c r="I512"/>
  <c r="I511" s="1"/>
  <c r="G512"/>
  <c r="G511" s="1"/>
  <c r="H477"/>
  <c r="H476" s="1"/>
  <c r="I477"/>
  <c r="I476" s="1"/>
  <c r="H480"/>
  <c r="I480"/>
  <c r="H449"/>
  <c r="H448" s="1"/>
  <c r="I449"/>
  <c r="I448" s="1"/>
  <c r="G449"/>
  <c r="G448" s="1"/>
  <c r="H365"/>
  <c r="I365"/>
  <c r="G365"/>
  <c r="I280"/>
  <c r="G240" i="3"/>
  <c r="H240"/>
  <c r="F240"/>
  <c r="G239"/>
  <c r="G238" s="1"/>
  <c r="H239"/>
  <c r="H238" s="1"/>
  <c r="F239"/>
  <c r="F238" s="1"/>
  <c r="G423" i="2"/>
  <c r="H423"/>
  <c r="F423"/>
  <c r="F217" i="3"/>
  <c r="F400" i="2"/>
  <c r="F398" s="1"/>
  <c r="G131" i="3"/>
  <c r="G130" s="1"/>
  <c r="H131"/>
  <c r="H130" s="1"/>
  <c r="F131"/>
  <c r="F130" s="1"/>
  <c r="G129"/>
  <c r="G128" s="1"/>
  <c r="H129"/>
  <c r="H128" s="1"/>
  <c r="F129"/>
  <c r="F128" s="1"/>
  <c r="G127"/>
  <c r="G126" s="1"/>
  <c r="H127"/>
  <c r="H126" s="1"/>
  <c r="F127"/>
  <c r="F126" s="1"/>
  <c r="G125"/>
  <c r="G124" s="1"/>
  <c r="H125"/>
  <c r="H124" s="1"/>
  <c r="F125"/>
  <c r="F124" s="1"/>
  <c r="G136"/>
  <c r="G135" s="1"/>
  <c r="H136"/>
  <c r="H135" s="1"/>
  <c r="F136"/>
  <c r="F135" s="1"/>
  <c r="G483" i="2"/>
  <c r="G482" s="1"/>
  <c r="H483"/>
  <c r="H482" s="1"/>
  <c r="F483"/>
  <c r="F482" s="1"/>
  <c r="G481"/>
  <c r="G480" s="1"/>
  <c r="H481"/>
  <c r="H480" s="1"/>
  <c r="F481"/>
  <c r="F480" s="1"/>
  <c r="G479"/>
  <c r="G478" s="1"/>
  <c r="H479"/>
  <c r="H478" s="1"/>
  <c r="F479"/>
  <c r="F478" s="1"/>
  <c r="G477"/>
  <c r="G476" s="1"/>
  <c r="H477"/>
  <c r="H476" s="1"/>
  <c r="F477"/>
  <c r="F476" s="1"/>
  <c r="G475"/>
  <c r="G474" s="1"/>
  <c r="H475"/>
  <c r="H474" s="1"/>
  <c r="F475"/>
  <c r="F474" s="1"/>
  <c r="G71" i="3"/>
  <c r="H71"/>
  <c r="G70"/>
  <c r="H70"/>
  <c r="F71"/>
  <c r="F70"/>
  <c r="G66"/>
  <c r="H66"/>
  <c r="G65"/>
  <c r="H65"/>
  <c r="F66"/>
  <c r="F65"/>
  <c r="G61"/>
  <c r="H61"/>
  <c r="G60"/>
  <c r="H60"/>
  <c r="F61"/>
  <c r="F60"/>
  <c r="G53"/>
  <c r="H53"/>
  <c r="G52"/>
  <c r="H52"/>
  <c r="F52"/>
  <c r="F53"/>
  <c r="G51"/>
  <c r="H51"/>
  <c r="F51"/>
  <c r="G41"/>
  <c r="H41"/>
  <c r="F41"/>
  <c r="G292" i="2"/>
  <c r="H292"/>
  <c r="F292"/>
  <c r="G291"/>
  <c r="H291"/>
  <c r="F291"/>
  <c r="G287"/>
  <c r="H287"/>
  <c r="F287"/>
  <c r="G286"/>
  <c r="H286"/>
  <c r="F286"/>
  <c r="G282"/>
  <c r="H282"/>
  <c r="F282"/>
  <c r="G281"/>
  <c r="H281"/>
  <c r="F281"/>
  <c r="G274"/>
  <c r="H274"/>
  <c r="G273"/>
  <c r="H273"/>
  <c r="F273"/>
  <c r="F274"/>
  <c r="G272"/>
  <c r="H272"/>
  <c r="F272"/>
  <c r="G262"/>
  <c r="H262"/>
  <c r="F262"/>
  <c r="G14" i="3"/>
  <c r="H14"/>
  <c r="F14"/>
  <c r="G17"/>
  <c r="H17"/>
  <c r="F17"/>
  <c r="G234" i="2"/>
  <c r="H234"/>
  <c r="F234"/>
  <c r="G232"/>
  <c r="H232"/>
  <c r="F232"/>
  <c r="G133" i="3"/>
  <c r="H133"/>
  <c r="F133"/>
  <c r="G134"/>
  <c r="H134"/>
  <c r="F134"/>
  <c r="G65" i="2"/>
  <c r="H65"/>
  <c r="F65"/>
  <c r="G64"/>
  <c r="H64"/>
  <c r="F64"/>
  <c r="H491" i="1"/>
  <c r="I491"/>
  <c r="H493"/>
  <c r="I493"/>
  <c r="H495"/>
  <c r="I495"/>
  <c r="H497"/>
  <c r="I497"/>
  <c r="H499"/>
  <c r="I499"/>
  <c r="G499"/>
  <c r="G497"/>
  <c r="G495"/>
  <c r="G493"/>
  <c r="G491"/>
  <c r="H397"/>
  <c r="I397"/>
  <c r="H402"/>
  <c r="I402"/>
  <c r="G402"/>
  <c r="G339"/>
  <c r="G140" i="3"/>
  <c r="G139" s="1"/>
  <c r="H140"/>
  <c r="H139" s="1"/>
  <c r="F140"/>
  <c r="F139" s="1"/>
  <c r="G460" i="2"/>
  <c r="G459" s="1"/>
  <c r="G458" s="1"/>
  <c r="G457" s="1"/>
  <c r="H460"/>
  <c r="H459" s="1"/>
  <c r="H458" s="1"/>
  <c r="H457" s="1"/>
  <c r="F460"/>
  <c r="F459" s="1"/>
  <c r="F458" s="1"/>
  <c r="F457" s="1"/>
  <c r="G146" i="3"/>
  <c r="H146"/>
  <c r="F146"/>
  <c r="G206" i="2"/>
  <c r="G205" s="1"/>
  <c r="H206"/>
  <c r="H205" s="1"/>
  <c r="H202" s="1"/>
  <c r="F206"/>
  <c r="F205" s="1"/>
  <c r="F202" s="1"/>
  <c r="G150" i="3"/>
  <c r="H150"/>
  <c r="F150"/>
  <c r="G151"/>
  <c r="H151"/>
  <c r="F151"/>
  <c r="G194" i="2"/>
  <c r="H194"/>
  <c r="F194"/>
  <c r="G195"/>
  <c r="H195"/>
  <c r="F195"/>
  <c r="G170" i="3"/>
  <c r="G168" s="1"/>
  <c r="H170"/>
  <c r="H168" s="1"/>
  <c r="F170"/>
  <c r="F168" s="1"/>
  <c r="G147" i="2"/>
  <c r="G146" s="1"/>
  <c r="G145" s="1"/>
  <c r="G141" s="1"/>
  <c r="H147"/>
  <c r="H146" s="1"/>
  <c r="H145" s="1"/>
  <c r="H141" s="1"/>
  <c r="F147"/>
  <c r="F146" s="1"/>
  <c r="F145" s="1"/>
  <c r="F141" s="1"/>
  <c r="G159" i="3"/>
  <c r="G158" s="1"/>
  <c r="H159"/>
  <c r="H158" s="1"/>
  <c r="F159"/>
  <c r="F158" s="1"/>
  <c r="G155"/>
  <c r="H155"/>
  <c r="F155"/>
  <c r="G157"/>
  <c r="H157"/>
  <c r="F157"/>
  <c r="G139" i="2"/>
  <c r="H139"/>
  <c r="G137"/>
  <c r="H137"/>
  <c r="F139"/>
  <c r="F135" s="1"/>
  <c r="G130"/>
  <c r="H130"/>
  <c r="F130"/>
  <c r="G120" i="1"/>
  <c r="G134"/>
  <c r="G133" s="1"/>
  <c r="G129" s="1"/>
  <c r="H179"/>
  <c r="H178" s="1"/>
  <c r="I180"/>
  <c r="I179" s="1"/>
  <c r="I178" s="1"/>
  <c r="G179"/>
  <c r="G178" s="1"/>
  <c r="H192"/>
  <c r="H189" s="1"/>
  <c r="I192"/>
  <c r="I189" s="1"/>
  <c r="G192"/>
  <c r="G189" s="1"/>
  <c r="G235"/>
  <c r="G216" i="3"/>
  <c r="H216"/>
  <c r="F216"/>
  <c r="G397" i="2"/>
  <c r="H397"/>
  <c r="F397"/>
  <c r="H220" i="1"/>
  <c r="H219" s="1"/>
  <c r="I224"/>
  <c r="I220" s="1"/>
  <c r="I219" s="1"/>
  <c r="G224"/>
  <c r="G297" i="3"/>
  <c r="G296" s="1"/>
  <c r="H297"/>
  <c r="H296" s="1"/>
  <c r="F297"/>
  <c r="F296" s="1"/>
  <c r="G199" i="2"/>
  <c r="G198" s="1"/>
  <c r="G197" s="1"/>
  <c r="G196" s="1"/>
  <c r="H199"/>
  <c r="H198" s="1"/>
  <c r="H197" s="1"/>
  <c r="H196" s="1"/>
  <c r="F199"/>
  <c r="F198" s="1"/>
  <c r="F197" s="1"/>
  <c r="F196" s="1"/>
  <c r="H185" i="1"/>
  <c r="H184" s="1"/>
  <c r="H183" s="1"/>
  <c r="I185"/>
  <c r="I184" s="1"/>
  <c r="I183" s="1"/>
  <c r="G185"/>
  <c r="G184" s="1"/>
  <c r="G183" s="1"/>
  <c r="G379" i="3"/>
  <c r="G378" s="1"/>
  <c r="H379"/>
  <c r="H378" s="1"/>
  <c r="F379"/>
  <c r="F378" s="1"/>
  <c r="G384"/>
  <c r="H384"/>
  <c r="F384"/>
  <c r="G385"/>
  <c r="H385"/>
  <c r="F385"/>
  <c r="G344"/>
  <c r="H344"/>
  <c r="F52" i="2"/>
  <c r="F51" s="1"/>
  <c r="F50" s="1"/>
  <c r="G52"/>
  <c r="G51" s="1"/>
  <c r="G50" s="1"/>
  <c r="H52"/>
  <c r="H51" s="1"/>
  <c r="H50" s="1"/>
  <c r="G22"/>
  <c r="H22"/>
  <c r="F22"/>
  <c r="G23"/>
  <c r="H23"/>
  <c r="F23"/>
  <c r="G295" i="3"/>
  <c r="G294" s="1"/>
  <c r="H295"/>
  <c r="H294" s="1"/>
  <c r="F295"/>
  <c r="F294" s="1"/>
  <c r="G464" i="2"/>
  <c r="G463" s="1"/>
  <c r="G462" s="1"/>
  <c r="G461" s="1"/>
  <c r="H464"/>
  <c r="H463" s="1"/>
  <c r="H462" s="1"/>
  <c r="H461" s="1"/>
  <c r="F464"/>
  <c r="F463" s="1"/>
  <c r="F462" s="1"/>
  <c r="F461" s="1"/>
  <c r="G281" i="3"/>
  <c r="H281"/>
  <c r="F281"/>
  <c r="G282"/>
  <c r="H282"/>
  <c r="F282"/>
  <c r="G155" i="2"/>
  <c r="H155"/>
  <c r="F155"/>
  <c r="G154"/>
  <c r="H154"/>
  <c r="F154"/>
  <c r="G292" i="3"/>
  <c r="G291" s="1"/>
  <c r="H292"/>
  <c r="H291" s="1"/>
  <c r="F292"/>
  <c r="F291" s="1"/>
  <c r="G125" i="2"/>
  <c r="G124" s="1"/>
  <c r="H125"/>
  <c r="H124" s="1"/>
  <c r="F125"/>
  <c r="F124" s="1"/>
  <c r="G300" i="3"/>
  <c r="H300"/>
  <c r="F300"/>
  <c r="G301"/>
  <c r="H301"/>
  <c r="F301"/>
  <c r="G74" i="2"/>
  <c r="H74"/>
  <c r="F74"/>
  <c r="G75"/>
  <c r="H75"/>
  <c r="F75"/>
  <c r="G62" i="1"/>
  <c r="G61" s="1"/>
  <c r="G60" s="1"/>
  <c r="G239"/>
  <c r="G238" s="1"/>
  <c r="G237" s="1"/>
  <c r="G112"/>
  <c r="G107" s="1"/>
  <c r="G141"/>
  <c r="G140" s="1"/>
  <c r="H47"/>
  <c r="H21" s="1"/>
  <c r="I47"/>
  <c r="I21" s="1"/>
  <c r="G48"/>
  <c r="G47" s="1"/>
  <c r="G369" i="3"/>
  <c r="G368" s="1"/>
  <c r="H369"/>
  <c r="H368" s="1"/>
  <c r="F369"/>
  <c r="F368" s="1"/>
  <c r="G367"/>
  <c r="H367"/>
  <c r="F367"/>
  <c r="G345"/>
  <c r="H345"/>
  <c r="F345"/>
  <c r="G167" i="2"/>
  <c r="G166" s="1"/>
  <c r="G165" s="1"/>
  <c r="H167"/>
  <c r="H166" s="1"/>
  <c r="H165" s="1"/>
  <c r="F167"/>
  <c r="F166" s="1"/>
  <c r="F165" s="1"/>
  <c r="G171"/>
  <c r="G169" s="1"/>
  <c r="H171"/>
  <c r="H169" s="1"/>
  <c r="F171"/>
  <c r="F169" s="1"/>
  <c r="G173"/>
  <c r="G172" s="1"/>
  <c r="H173"/>
  <c r="H172" s="1"/>
  <c r="F173"/>
  <c r="F172" s="1"/>
  <c r="G215"/>
  <c r="G214" s="1"/>
  <c r="H215"/>
  <c r="H214" s="1"/>
  <c r="F215"/>
  <c r="F214" s="1"/>
  <c r="G219"/>
  <c r="H219"/>
  <c r="F219"/>
  <c r="G220"/>
  <c r="H220"/>
  <c r="F220"/>
  <c r="G455"/>
  <c r="G454" s="1"/>
  <c r="G453" s="1"/>
  <c r="G452" s="1"/>
  <c r="G451" s="1"/>
  <c r="H455"/>
  <c r="H454" s="1"/>
  <c r="H453" s="1"/>
  <c r="H452" s="1"/>
  <c r="H451" s="1"/>
  <c r="F455"/>
  <c r="F454" s="1"/>
  <c r="F453" s="1"/>
  <c r="G468"/>
  <c r="G467" s="1"/>
  <c r="H468"/>
  <c r="H467" s="1"/>
  <c r="F465"/>
  <c r="G376" i="3"/>
  <c r="G375" s="1"/>
  <c r="H376"/>
  <c r="H375" s="1"/>
  <c r="F376"/>
  <c r="F375" s="1"/>
  <c r="F370" s="1"/>
  <c r="G372"/>
  <c r="G371" s="1"/>
  <c r="H372"/>
  <c r="H371" s="1"/>
  <c r="F99" i="2"/>
  <c r="F366" i="3"/>
  <c r="G105" i="2"/>
  <c r="G104" s="1"/>
  <c r="G103" s="1"/>
  <c r="G102" s="1"/>
  <c r="G101" s="1"/>
  <c r="G100" s="1"/>
  <c r="H105"/>
  <c r="H104" s="1"/>
  <c r="H103" s="1"/>
  <c r="H102" s="1"/>
  <c r="H101" s="1"/>
  <c r="H100" s="1"/>
  <c r="F105"/>
  <c r="F104" s="1"/>
  <c r="F103" s="1"/>
  <c r="F102" s="1"/>
  <c r="F101" s="1"/>
  <c r="F100" s="1"/>
  <c r="G357" i="3"/>
  <c r="G356" s="1"/>
  <c r="H357"/>
  <c r="H356" s="1"/>
  <c r="F357"/>
  <c r="F356" s="1"/>
  <c r="G96" i="2"/>
  <c r="H96"/>
  <c r="F96"/>
  <c r="F362" i="3"/>
  <c r="G30" i="2"/>
  <c r="H30"/>
  <c r="G29"/>
  <c r="H29"/>
  <c r="F29"/>
  <c r="F30"/>
  <c r="G31"/>
  <c r="H31"/>
  <c r="F31"/>
  <c r="G341" i="3"/>
  <c r="H341"/>
  <c r="G340"/>
  <c r="H340"/>
  <c r="F340"/>
  <c r="F341"/>
  <c r="G342"/>
  <c r="H342"/>
  <c r="F342"/>
  <c r="G36" i="1"/>
  <c r="G35" s="1"/>
  <c r="G34" s="1"/>
  <c r="G17" i="2"/>
  <c r="G16" s="1"/>
  <c r="G15" s="1"/>
  <c r="G14" s="1"/>
  <c r="G13" s="1"/>
  <c r="H17"/>
  <c r="H16" s="1"/>
  <c r="H15" s="1"/>
  <c r="H14" s="1"/>
  <c r="H13" s="1"/>
  <c r="F17"/>
  <c r="F16" s="1"/>
  <c r="F15" s="1"/>
  <c r="F14" s="1"/>
  <c r="F13" s="1"/>
  <c r="G339" i="3"/>
  <c r="H339"/>
  <c r="F339"/>
  <c r="G89" i="2"/>
  <c r="H89"/>
  <c r="F89"/>
  <c r="G88"/>
  <c r="H88"/>
  <c r="F88"/>
  <c r="G86"/>
  <c r="H86"/>
  <c r="G85"/>
  <c r="H85"/>
  <c r="F86"/>
  <c r="F85"/>
  <c r="G82"/>
  <c r="H82"/>
  <c r="F82"/>
  <c r="G83"/>
  <c r="H83"/>
  <c r="F83"/>
  <c r="G329" i="3"/>
  <c r="H329"/>
  <c r="G330"/>
  <c r="H330"/>
  <c r="F329"/>
  <c r="F330"/>
  <c r="G326"/>
  <c r="H326"/>
  <c r="F326"/>
  <c r="G327"/>
  <c r="H327"/>
  <c r="F327"/>
  <c r="G323"/>
  <c r="H323"/>
  <c r="F323"/>
  <c r="G324"/>
  <c r="H324"/>
  <c r="F324"/>
  <c r="G73" i="1"/>
  <c r="G70"/>
  <c r="G67"/>
  <c r="G241"/>
  <c r="G230"/>
  <c r="G229" s="1"/>
  <c r="G228" s="1"/>
  <c r="G227" s="1"/>
  <c r="G205"/>
  <c r="G200" s="1"/>
  <c r="G199" s="1"/>
  <c r="G157"/>
  <c r="G159"/>
  <c r="G92"/>
  <c r="G154"/>
  <c r="G153" s="1"/>
  <c r="G24"/>
  <c r="G112" i="2"/>
  <c r="H112"/>
  <c r="F112"/>
  <c r="G111"/>
  <c r="H111"/>
  <c r="F111"/>
  <c r="G191" i="3"/>
  <c r="H191"/>
  <c r="G190"/>
  <c r="H190"/>
  <c r="F190"/>
  <c r="F191"/>
  <c r="G101" i="1"/>
  <c r="G122" i="2"/>
  <c r="H122"/>
  <c r="G121"/>
  <c r="H121"/>
  <c r="F121"/>
  <c r="F122"/>
  <c r="G123"/>
  <c r="H123"/>
  <c r="F123"/>
  <c r="G289" i="3"/>
  <c r="H289"/>
  <c r="G288"/>
  <c r="H288"/>
  <c r="F288"/>
  <c r="F289"/>
  <c r="G290"/>
  <c r="H290"/>
  <c r="F290"/>
  <c r="I107" i="1"/>
  <c r="I106" s="1"/>
  <c r="I105" s="1"/>
  <c r="I104" s="1"/>
  <c r="G338" l="1"/>
  <c r="G337" s="1"/>
  <c r="G336" s="1"/>
  <c r="G461"/>
  <c r="G460" s="1"/>
  <c r="G156"/>
  <c r="G152" s="1"/>
  <c r="F338" i="3"/>
  <c r="G91" i="1"/>
  <c r="G90" s="1"/>
  <c r="G89" s="1"/>
  <c r="G88" s="1"/>
  <c r="G23"/>
  <c r="G22" s="1"/>
  <c r="F153" i="3"/>
  <c r="F152" s="1"/>
  <c r="G234" i="1"/>
  <c r="G233" s="1"/>
  <c r="G232" s="1"/>
  <c r="G226" s="1"/>
  <c r="F188" i="3"/>
  <c r="G490" i="1"/>
  <c r="G489" s="1"/>
  <c r="G488" s="1"/>
  <c r="G487" s="1"/>
  <c r="F132" i="3"/>
  <c r="F123" s="1"/>
  <c r="F67"/>
  <c r="F12"/>
  <c r="F11" s="1"/>
  <c r="G66" i="1"/>
  <c r="G65" s="1"/>
  <c r="G52" s="1"/>
  <c r="G357"/>
  <c r="G502"/>
  <c r="F28" i="2"/>
  <c r="F27" s="1"/>
  <c r="F26" s="1"/>
  <c r="F25" s="1"/>
  <c r="F230"/>
  <c r="F229" s="1"/>
  <c r="F228" s="1"/>
  <c r="F227" s="1"/>
  <c r="H338" i="3"/>
  <c r="G338"/>
  <c r="H12"/>
  <c r="H11" s="1"/>
  <c r="G230" i="2"/>
  <c r="G229" s="1"/>
  <c r="G228" s="1"/>
  <c r="G227" s="1"/>
  <c r="H230"/>
  <c r="H229" s="1"/>
  <c r="H228" s="1"/>
  <c r="H227" s="1"/>
  <c r="G12" i="3"/>
  <c r="G11" s="1"/>
  <c r="G49"/>
  <c r="H49"/>
  <c r="F270" i="2"/>
  <c r="G270"/>
  <c r="H270"/>
  <c r="F49" i="3"/>
  <c r="G288" i="2"/>
  <c r="H288"/>
  <c r="F288"/>
  <c r="G67" i="3"/>
  <c r="H67"/>
  <c r="I440" i="1"/>
  <c r="F359" i="2"/>
  <c r="F358" s="1"/>
  <c r="H359"/>
  <c r="H358" s="1"/>
  <c r="G359"/>
  <c r="G358" s="1"/>
  <c r="G440" i="1"/>
  <c r="H440"/>
  <c r="H466"/>
  <c r="H461" s="1"/>
  <c r="H460" s="1"/>
  <c r="I466"/>
  <c r="I461" s="1"/>
  <c r="I460" s="1"/>
  <c r="G141" i="3"/>
  <c r="G138" s="1"/>
  <c r="H141"/>
  <c r="H138" s="1"/>
  <c r="F141"/>
  <c r="F138" s="1"/>
  <c r="I502" i="1"/>
  <c r="F86" i="3"/>
  <c r="F83" s="1"/>
  <c r="H502" i="1"/>
  <c r="H129" i="2"/>
  <c r="H128" s="1"/>
  <c r="H127" s="1"/>
  <c r="H126" s="1"/>
  <c r="F129"/>
  <c r="F128" s="1"/>
  <c r="F127" s="1"/>
  <c r="F126" s="1"/>
  <c r="G129"/>
  <c r="G128" s="1"/>
  <c r="G127" s="1"/>
  <c r="G126" s="1"/>
  <c r="G188" i="1"/>
  <c r="G187" s="1"/>
  <c r="G202" i="2"/>
  <c r="G201" s="1"/>
  <c r="G200" s="1"/>
  <c r="H177" i="1"/>
  <c r="H135" i="2"/>
  <c r="H134" s="1"/>
  <c r="H133" s="1"/>
  <c r="H132" s="1"/>
  <c r="H153" i="3"/>
  <c r="H152" s="1"/>
  <c r="G135" i="2"/>
  <c r="G134" s="1"/>
  <c r="G133" s="1"/>
  <c r="G132" s="1"/>
  <c r="G153" i="3"/>
  <c r="G152" s="1"/>
  <c r="G220" i="1"/>
  <c r="G219" s="1"/>
  <c r="G214" s="1"/>
  <c r="G213" s="1"/>
  <c r="F92" i="3"/>
  <c r="G370"/>
  <c r="H40"/>
  <c r="H92"/>
  <c r="H357" i="1"/>
  <c r="H356" s="1"/>
  <c r="H355" s="1"/>
  <c r="I188"/>
  <c r="I187" s="1"/>
  <c r="I357"/>
  <c r="I356" s="1"/>
  <c r="I355" s="1"/>
  <c r="G116"/>
  <c r="G115" s="1"/>
  <c r="G40" i="3"/>
  <c r="G92"/>
  <c r="H188" i="1"/>
  <c r="H187" s="1"/>
  <c r="G83" i="3"/>
  <c r="H83"/>
  <c r="I214" i="1"/>
  <c r="I213" s="1"/>
  <c r="H214"/>
  <c r="H213" s="1"/>
  <c r="F21" i="2"/>
  <c r="F20" s="1"/>
  <c r="F19" s="1"/>
  <c r="F18" s="1"/>
  <c r="G261"/>
  <c r="F40" i="3"/>
  <c r="H261" i="2"/>
  <c r="F261"/>
  <c r="G139" i="1"/>
  <c r="H201" i="2"/>
  <c r="H200" s="1"/>
  <c r="F201"/>
  <c r="F200" s="1"/>
  <c r="F21" i="3"/>
  <c r="G21"/>
  <c r="G426" i="1"/>
  <c r="H426"/>
  <c r="I426"/>
  <c r="H310" i="2"/>
  <c r="H309" s="1"/>
  <c r="G310"/>
  <c r="G309" s="1"/>
  <c r="F310"/>
  <c r="F309" s="1"/>
  <c r="F241"/>
  <c r="G241"/>
  <c r="H241"/>
  <c r="H21" i="3"/>
  <c r="H370"/>
  <c r="G466" i="2"/>
  <c r="G465" s="1"/>
  <c r="G456" s="1"/>
  <c r="H466"/>
  <c r="H465" s="1"/>
  <c r="H456" s="1"/>
  <c r="G177" i="1"/>
  <c r="G484" i="2"/>
  <c r="F484"/>
  <c r="H484"/>
  <c r="F109"/>
  <c r="G188" i="3"/>
  <c r="H109" i="2"/>
  <c r="G109"/>
  <c r="H188" i="3"/>
  <c r="F103"/>
  <c r="F102" s="1"/>
  <c r="G343" i="2"/>
  <c r="G342" s="1"/>
  <c r="G338" s="1"/>
  <c r="H103" i="3"/>
  <c r="H102" s="1"/>
  <c r="G103"/>
  <c r="G102" s="1"/>
  <c r="F343" i="2"/>
  <c r="F342" s="1"/>
  <c r="F338" s="1"/>
  <c r="H343"/>
  <c r="H342" s="1"/>
  <c r="H338" s="1"/>
  <c r="I452" i="1"/>
  <c r="I451" s="1"/>
  <c r="G451"/>
  <c r="H452"/>
  <c r="H451" s="1"/>
  <c r="I490"/>
  <c r="I489" s="1"/>
  <c r="I488" s="1"/>
  <c r="I487" s="1"/>
  <c r="F64" i="3"/>
  <c r="G64"/>
  <c r="G132"/>
  <c r="G123" s="1"/>
  <c r="H473" i="2"/>
  <c r="H472" s="1"/>
  <c r="H471" s="1"/>
  <c r="G473"/>
  <c r="G472" s="1"/>
  <c r="G471" s="1"/>
  <c r="F473"/>
  <c r="F472" s="1"/>
  <c r="F471" s="1"/>
  <c r="H280"/>
  <c r="H285"/>
  <c r="H63"/>
  <c r="H62" s="1"/>
  <c r="H61" s="1"/>
  <c r="H64" i="3"/>
  <c r="G59"/>
  <c r="H59"/>
  <c r="F59"/>
  <c r="G285" i="2"/>
  <c r="F285"/>
  <c r="G280"/>
  <c r="F280"/>
  <c r="H132" i="3"/>
  <c r="H123" s="1"/>
  <c r="G63" i="2"/>
  <c r="G62" s="1"/>
  <c r="G61" s="1"/>
  <c r="F63"/>
  <c r="F62" s="1"/>
  <c r="F61" s="1"/>
  <c r="H490" i="1"/>
  <c r="H489" s="1"/>
  <c r="H488" s="1"/>
  <c r="H487" s="1"/>
  <c r="G161" i="3"/>
  <c r="H161"/>
  <c r="F456" i="2"/>
  <c r="F161" i="3"/>
  <c r="G149"/>
  <c r="G148" s="1"/>
  <c r="G193" i="2"/>
  <c r="G192" s="1"/>
  <c r="G191" s="1"/>
  <c r="G190" s="1"/>
  <c r="H149" i="3"/>
  <c r="H148" s="1"/>
  <c r="F149"/>
  <c r="F148" s="1"/>
  <c r="H193" i="2"/>
  <c r="H192" s="1"/>
  <c r="H191" s="1"/>
  <c r="H190" s="1"/>
  <c r="F193"/>
  <c r="F192" s="1"/>
  <c r="F191" s="1"/>
  <c r="F190" s="1"/>
  <c r="F134"/>
  <c r="H293" i="3"/>
  <c r="I177" i="1"/>
  <c r="F293" i="3"/>
  <c r="G293"/>
  <c r="H383"/>
  <c r="H377" s="1"/>
  <c r="G383"/>
  <c r="G377" s="1"/>
  <c r="F383"/>
  <c r="F377" s="1"/>
  <c r="G280"/>
  <c r="G279" s="1"/>
  <c r="G106" i="1"/>
  <c r="G105" s="1"/>
  <c r="H21" i="2"/>
  <c r="H20" s="1"/>
  <c r="H19" s="1"/>
  <c r="H18" s="1"/>
  <c r="G21"/>
  <c r="G20" s="1"/>
  <c r="G19" s="1"/>
  <c r="G18" s="1"/>
  <c r="H280" i="3"/>
  <c r="H279" s="1"/>
  <c r="G299"/>
  <c r="G298" s="1"/>
  <c r="F280"/>
  <c r="F279" s="1"/>
  <c r="H153" i="2"/>
  <c r="H152" s="1"/>
  <c r="H151" s="1"/>
  <c r="F153"/>
  <c r="G153"/>
  <c r="G152" s="1"/>
  <c r="G151" s="1"/>
  <c r="F299" i="3"/>
  <c r="F298" s="1"/>
  <c r="H299"/>
  <c r="H298" s="1"/>
  <c r="F73" i="2"/>
  <c r="F72" s="1"/>
  <c r="F71" s="1"/>
  <c r="H73"/>
  <c r="H72" s="1"/>
  <c r="H71" s="1"/>
  <c r="G73"/>
  <c r="G72" s="1"/>
  <c r="G71" s="1"/>
  <c r="G168"/>
  <c r="G164" s="1"/>
  <c r="H168"/>
  <c r="H164" s="1"/>
  <c r="F168"/>
  <c r="F164" s="1"/>
  <c r="H218"/>
  <c r="H213" s="1"/>
  <c r="H212" s="1"/>
  <c r="H211" s="1"/>
  <c r="H210" s="1"/>
  <c r="G218"/>
  <c r="G213" s="1"/>
  <c r="G212" s="1"/>
  <c r="G211" s="1"/>
  <c r="G210" s="1"/>
  <c r="F218"/>
  <c r="F213" s="1"/>
  <c r="F212" s="1"/>
  <c r="F211" s="1"/>
  <c r="F210" s="1"/>
  <c r="H28"/>
  <c r="H27" s="1"/>
  <c r="H26" s="1"/>
  <c r="H25" s="1"/>
  <c r="H87"/>
  <c r="G28"/>
  <c r="G27" s="1"/>
  <c r="G26" s="1"/>
  <c r="G25" s="1"/>
  <c r="G328" i="3"/>
  <c r="G84" i="2"/>
  <c r="H81"/>
  <c r="G322" i="3"/>
  <c r="F325"/>
  <c r="F328"/>
  <c r="H328"/>
  <c r="H325"/>
  <c r="H322"/>
  <c r="F322"/>
  <c r="G325"/>
  <c r="G87" i="2"/>
  <c r="F87"/>
  <c r="H84"/>
  <c r="F84"/>
  <c r="G81"/>
  <c r="F81"/>
  <c r="G198" i="1"/>
  <c r="G197" s="1"/>
  <c r="G96"/>
  <c r="F287" i="3"/>
  <c r="F286" s="1"/>
  <c r="G120" i="2"/>
  <c r="G119" s="1"/>
  <c r="F120"/>
  <c r="F119" s="1"/>
  <c r="H287" i="3"/>
  <c r="H286" s="1"/>
  <c r="G287"/>
  <c r="H120" i="2"/>
  <c r="H119" s="1"/>
  <c r="G97"/>
  <c r="H97"/>
  <c r="F97"/>
  <c r="G98"/>
  <c r="H98"/>
  <c r="F98"/>
  <c r="G363" i="3"/>
  <c r="H363"/>
  <c r="F363"/>
  <c r="G364"/>
  <c r="H364"/>
  <c r="F364"/>
  <c r="G91" i="2"/>
  <c r="H91"/>
  <c r="G92"/>
  <c r="H92"/>
  <c r="F91"/>
  <c r="F92"/>
  <c r="G354" i="3"/>
  <c r="H354"/>
  <c r="G355"/>
  <c r="H355"/>
  <c r="F354"/>
  <c r="F355"/>
  <c r="G114" i="2"/>
  <c r="H114"/>
  <c r="F114"/>
  <c r="G115"/>
  <c r="H115"/>
  <c r="F115"/>
  <c r="G195" i="3"/>
  <c r="H195"/>
  <c r="F195"/>
  <c r="G350"/>
  <c r="H350"/>
  <c r="F350"/>
  <c r="G351"/>
  <c r="H351"/>
  <c r="F351"/>
  <c r="G29" i="1"/>
  <c r="G28" s="1"/>
  <c r="G27" s="1"/>
  <c r="G114" l="1"/>
  <c r="G439"/>
  <c r="G161"/>
  <c r="H20" i="3"/>
  <c r="H10" s="1"/>
  <c r="F20"/>
  <c r="F10" s="1"/>
  <c r="G20"/>
  <c r="G10" s="1"/>
  <c r="G240" i="2"/>
  <c r="F174"/>
  <c r="I161" i="1"/>
  <c r="H161"/>
  <c r="G128"/>
  <c r="G359" i="3"/>
  <c r="G358" s="1"/>
  <c r="F359"/>
  <c r="F358" s="1"/>
  <c r="H359"/>
  <c r="H358" s="1"/>
  <c r="G140" i="2"/>
  <c r="H140"/>
  <c r="H174"/>
  <c r="G174"/>
  <c r="K356" i="1"/>
  <c r="L356"/>
  <c r="H240" i="2"/>
  <c r="F240"/>
  <c r="G356" i="1"/>
  <c r="F133" i="2"/>
  <c r="F132" s="1"/>
  <c r="F349" i="3"/>
  <c r="H137"/>
  <c r="F152" i="2"/>
  <c r="F151" s="1"/>
  <c r="F140" s="1"/>
  <c r="G137" i="3"/>
  <c r="F137"/>
  <c r="H94" i="2"/>
  <c r="H93" s="1"/>
  <c r="F94"/>
  <c r="F93" s="1"/>
  <c r="G94"/>
  <c r="G93" s="1"/>
  <c r="I439" i="1"/>
  <c r="G501"/>
  <c r="H501"/>
  <c r="I501"/>
  <c r="H439"/>
  <c r="H450" i="2"/>
  <c r="G450"/>
  <c r="G95" i="1"/>
  <c r="G94" s="1"/>
  <c r="H278" i="3"/>
  <c r="F278"/>
  <c r="G286"/>
  <c r="G278" s="1"/>
  <c r="H118" i="2"/>
  <c r="H117" s="1"/>
  <c r="G118"/>
  <c r="G117" s="1"/>
  <c r="F118"/>
  <c r="F117" s="1"/>
  <c r="H80"/>
  <c r="H76" s="1"/>
  <c r="F321" i="3"/>
  <c r="G80" i="2"/>
  <c r="G76" s="1"/>
  <c r="H321" i="3"/>
  <c r="G321"/>
  <c r="F80" i="2"/>
  <c r="F76" s="1"/>
  <c r="G193" i="3"/>
  <c r="G187" s="1"/>
  <c r="G113" i="2"/>
  <c r="G108" s="1"/>
  <c r="G107" s="1"/>
  <c r="G106" s="1"/>
  <c r="F113"/>
  <c r="F108" s="1"/>
  <c r="H113"/>
  <c r="H193" i="3"/>
  <c r="H187" s="1"/>
  <c r="F193"/>
  <c r="F187" s="1"/>
  <c r="G353"/>
  <c r="G90" i="2"/>
  <c r="H353" i="3"/>
  <c r="F353"/>
  <c r="H90" i="2"/>
  <c r="F90"/>
  <c r="G349" i="3"/>
  <c r="H349"/>
  <c r="G394" i="2"/>
  <c r="G393" s="1"/>
  <c r="H394"/>
  <c r="H393" s="1"/>
  <c r="F394"/>
  <c r="F393" s="1"/>
  <c r="G396"/>
  <c r="G395" s="1"/>
  <c r="H396"/>
  <c r="H395" s="1"/>
  <c r="F396"/>
  <c r="F395" s="1"/>
  <c r="G402"/>
  <c r="H402"/>
  <c r="F402"/>
  <c r="G405"/>
  <c r="G404" s="1"/>
  <c r="H405"/>
  <c r="H404" s="1"/>
  <c r="F405"/>
  <c r="F404" s="1"/>
  <c r="G407"/>
  <c r="G406" s="1"/>
  <c r="H407"/>
  <c r="H406" s="1"/>
  <c r="F407"/>
  <c r="F406" s="1"/>
  <c r="G410"/>
  <c r="G409" s="1"/>
  <c r="H410"/>
  <c r="H409" s="1"/>
  <c r="F410"/>
  <c r="F409" s="1"/>
  <c r="G412"/>
  <c r="G411" s="1"/>
  <c r="H412"/>
  <c r="H411" s="1"/>
  <c r="F412"/>
  <c r="F411" s="1"/>
  <c r="G415"/>
  <c r="H415"/>
  <c r="G416"/>
  <c r="H416"/>
  <c r="G417"/>
  <c r="H417"/>
  <c r="F415"/>
  <c r="F416"/>
  <c r="F417"/>
  <c r="G418"/>
  <c r="H418"/>
  <c r="F418"/>
  <c r="G421"/>
  <c r="G420" s="1"/>
  <c r="H421"/>
  <c r="H420" s="1"/>
  <c r="F421"/>
  <c r="F420" s="1"/>
  <c r="G425"/>
  <c r="G424" s="1"/>
  <c r="H425"/>
  <c r="H424" s="1"/>
  <c r="F425"/>
  <c r="F424" s="1"/>
  <c r="G428"/>
  <c r="G427" s="1"/>
  <c r="H428"/>
  <c r="H427" s="1"/>
  <c r="F428"/>
  <c r="F427" s="1"/>
  <c r="G430"/>
  <c r="G429" s="1"/>
  <c r="H430"/>
  <c r="H429" s="1"/>
  <c r="F430"/>
  <c r="F429" s="1"/>
  <c r="G432"/>
  <c r="G431" s="1"/>
  <c r="H432"/>
  <c r="H431" s="1"/>
  <c r="F432"/>
  <c r="F431" s="1"/>
  <c r="G437"/>
  <c r="G436" s="1"/>
  <c r="G435" s="1"/>
  <c r="H437"/>
  <c r="H436" s="1"/>
  <c r="H435" s="1"/>
  <c r="F437"/>
  <c r="F436" s="1"/>
  <c r="F435" s="1"/>
  <c r="G442"/>
  <c r="H442"/>
  <c r="F442"/>
  <c r="G443"/>
  <c r="H443"/>
  <c r="F443"/>
  <c r="G446"/>
  <c r="H446"/>
  <c r="G447"/>
  <c r="H447"/>
  <c r="F446"/>
  <c r="F447"/>
  <c r="G448"/>
  <c r="H448"/>
  <c r="F448"/>
  <c r="G337"/>
  <c r="G336" s="1"/>
  <c r="H337"/>
  <c r="H336" s="1"/>
  <c r="F337"/>
  <c r="F336" s="1"/>
  <c r="G335"/>
  <c r="G334" s="1"/>
  <c r="H335"/>
  <c r="H334" s="1"/>
  <c r="F335"/>
  <c r="F334" s="1"/>
  <c r="G333"/>
  <c r="G332" s="1"/>
  <c r="H333"/>
  <c r="H332" s="1"/>
  <c r="F333"/>
  <c r="F332" s="1"/>
  <c r="G329"/>
  <c r="H329"/>
  <c r="G328"/>
  <c r="H328"/>
  <c r="F328"/>
  <c r="F329"/>
  <c r="G327"/>
  <c r="H327"/>
  <c r="F327"/>
  <c r="G264" i="3"/>
  <c r="G263" s="1"/>
  <c r="G262" s="1"/>
  <c r="H264"/>
  <c r="H263" s="1"/>
  <c r="H262" s="1"/>
  <c r="F264"/>
  <c r="F263" s="1"/>
  <c r="F262" s="1"/>
  <c r="G258"/>
  <c r="H258"/>
  <c r="F258"/>
  <c r="G259"/>
  <c r="H259"/>
  <c r="F259"/>
  <c r="G260"/>
  <c r="H260"/>
  <c r="F260"/>
  <c r="G254"/>
  <c r="H254"/>
  <c r="F254"/>
  <c r="G255"/>
  <c r="H255"/>
  <c r="F255"/>
  <c r="G233"/>
  <c r="H233"/>
  <c r="H235"/>
  <c r="G234"/>
  <c r="H234"/>
  <c r="G235"/>
  <c r="F233"/>
  <c r="F234"/>
  <c r="F235"/>
  <c r="G237"/>
  <c r="H237"/>
  <c r="F237"/>
  <c r="G243"/>
  <c r="G242" s="1"/>
  <c r="H243"/>
  <c r="H242" s="1"/>
  <c r="F243"/>
  <c r="F242" s="1"/>
  <c r="G246"/>
  <c r="G245" s="1"/>
  <c r="H246"/>
  <c r="H245" s="1"/>
  <c r="F246"/>
  <c r="F245" s="1"/>
  <c r="G248"/>
  <c r="G247" s="1"/>
  <c r="H248"/>
  <c r="H247" s="1"/>
  <c r="F248"/>
  <c r="F247" s="1"/>
  <c r="G250"/>
  <c r="G249" s="1"/>
  <c r="H250"/>
  <c r="H249" s="1"/>
  <c r="F250"/>
  <c r="F249" s="1"/>
  <c r="G230"/>
  <c r="G229" s="1"/>
  <c r="H230"/>
  <c r="H229" s="1"/>
  <c r="F230"/>
  <c r="F229" s="1"/>
  <c r="G228"/>
  <c r="G227" s="1"/>
  <c r="H228"/>
  <c r="H227" s="1"/>
  <c r="F228"/>
  <c r="F227" s="1"/>
  <c r="G225"/>
  <c r="G224" s="1"/>
  <c r="H225"/>
  <c r="H224" s="1"/>
  <c r="F225"/>
  <c r="F224" s="1"/>
  <c r="G220"/>
  <c r="H220"/>
  <c r="F220"/>
  <c r="G215"/>
  <c r="G214" s="1"/>
  <c r="H215"/>
  <c r="H214" s="1"/>
  <c r="F215"/>
  <c r="F214" s="1"/>
  <c r="G213"/>
  <c r="G212" s="1"/>
  <c r="H213"/>
  <c r="H212" s="1"/>
  <c r="F213"/>
  <c r="F212" s="1"/>
  <c r="G210"/>
  <c r="G209" s="1"/>
  <c r="H210"/>
  <c r="H209" s="1"/>
  <c r="F210"/>
  <c r="F209" s="1"/>
  <c r="G208"/>
  <c r="G207" s="1"/>
  <c r="H208"/>
  <c r="H207" s="1"/>
  <c r="F208"/>
  <c r="F207" s="1"/>
  <c r="G206"/>
  <c r="G205" s="1"/>
  <c r="H206"/>
  <c r="H205" s="1"/>
  <c r="F205"/>
  <c r="G199"/>
  <c r="F199"/>
  <c r="G200"/>
  <c r="H200"/>
  <c r="F200"/>
  <c r="G201"/>
  <c r="H201"/>
  <c r="F201"/>
  <c r="G104" i="1" l="1"/>
  <c r="G355"/>
  <c r="G343" s="1"/>
  <c r="G335" s="1"/>
  <c r="G60" i="2"/>
  <c r="F60"/>
  <c r="H60"/>
  <c r="F445"/>
  <c r="F444" s="1"/>
  <c r="H257" i="3"/>
  <c r="H256" s="1"/>
  <c r="G445" i="2"/>
  <c r="G444" s="1"/>
  <c r="F257" i="3"/>
  <c r="F256" s="1"/>
  <c r="H445" i="2"/>
  <c r="H444" s="1"/>
  <c r="G257" i="3"/>
  <c r="G256" s="1"/>
  <c r="I20" i="1"/>
  <c r="L14" s="1"/>
  <c r="L16" s="1"/>
  <c r="F337" i="3"/>
  <c r="F336" s="1"/>
  <c r="G326" i="2"/>
  <c r="G325" s="1"/>
  <c r="G324" s="1"/>
  <c r="G308" s="1"/>
  <c r="G21" i="1"/>
  <c r="H20"/>
  <c r="F392" i="2"/>
  <c r="I343" i="1"/>
  <c r="I335" s="1"/>
  <c r="H239" i="2"/>
  <c r="H238" s="1"/>
  <c r="G239"/>
  <c r="G238" s="1"/>
  <c r="F239"/>
  <c r="F238" s="1"/>
  <c r="H343" i="1"/>
  <c r="H335" s="1"/>
  <c r="H326" i="2"/>
  <c r="H325" s="1"/>
  <c r="G198" i="3"/>
  <c r="G197" s="1"/>
  <c r="F198"/>
  <c r="F197" s="1"/>
  <c r="H198"/>
  <c r="H197" s="1"/>
  <c r="F232"/>
  <c r="F231" s="1"/>
  <c r="H414" i="2"/>
  <c r="H413" s="1"/>
  <c r="F414"/>
  <c r="F413" s="1"/>
  <c r="G414"/>
  <c r="G413" s="1"/>
  <c r="G116"/>
  <c r="F116"/>
  <c r="H116"/>
  <c r="G337" i="3"/>
  <c r="G336" s="1"/>
  <c r="H337"/>
  <c r="H336" s="1"/>
  <c r="F107" i="2"/>
  <c r="F106" s="1"/>
  <c r="H108"/>
  <c r="H107" s="1"/>
  <c r="H106" s="1"/>
  <c r="H441"/>
  <c r="H440" s="1"/>
  <c r="H253" i="3"/>
  <c r="H252" s="1"/>
  <c r="G253"/>
  <c r="G252" s="1"/>
  <c r="F326" i="2"/>
  <c r="F325" s="1"/>
  <c r="G441"/>
  <c r="G440" s="1"/>
  <c r="F441"/>
  <c r="F440" s="1"/>
  <c r="F253" i="3"/>
  <c r="F252" s="1"/>
  <c r="H232"/>
  <c r="H231" s="1"/>
  <c r="G232"/>
  <c r="G231" s="1"/>
  <c r="H329" i="1"/>
  <c r="I329"/>
  <c r="G329"/>
  <c r="H326"/>
  <c r="H325" s="1"/>
  <c r="I326"/>
  <c r="I325" s="1"/>
  <c r="G325"/>
  <c r="H321"/>
  <c r="H320" s="1"/>
  <c r="I321"/>
  <c r="I320" s="1"/>
  <c r="G321"/>
  <c r="G320" s="1"/>
  <c r="I316"/>
  <c r="H316"/>
  <c r="G316"/>
  <c r="I314"/>
  <c r="H314"/>
  <c r="G314"/>
  <c r="I312"/>
  <c r="H312"/>
  <c r="G312"/>
  <c r="I309"/>
  <c r="H309"/>
  <c r="H299"/>
  <c r="I296"/>
  <c r="H296"/>
  <c r="G296"/>
  <c r="I294"/>
  <c r="H294"/>
  <c r="G294"/>
  <c r="I291"/>
  <c r="H291"/>
  <c r="G223" i="3"/>
  <c r="G222" s="1"/>
  <c r="H223"/>
  <c r="H222" s="1"/>
  <c r="G289" i="1"/>
  <c r="I286"/>
  <c r="H286"/>
  <c r="H282"/>
  <c r="I282"/>
  <c r="H280"/>
  <c r="I274"/>
  <c r="H274"/>
  <c r="G274"/>
  <c r="I272"/>
  <c r="H272"/>
  <c r="H270"/>
  <c r="I270"/>
  <c r="G270"/>
  <c r="H264"/>
  <c r="G306" i="3"/>
  <c r="H306"/>
  <c r="F306"/>
  <c r="G305"/>
  <c r="H305"/>
  <c r="F305"/>
  <c r="G313"/>
  <c r="H313"/>
  <c r="F313"/>
  <c r="G312"/>
  <c r="H312"/>
  <c r="F312"/>
  <c r="G320"/>
  <c r="G314" s="1"/>
  <c r="H320"/>
  <c r="H314" s="1"/>
  <c r="F320"/>
  <c r="F314" s="1"/>
  <c r="G333"/>
  <c r="H333"/>
  <c r="F333"/>
  <c r="G334"/>
  <c r="H334"/>
  <c r="F334"/>
  <c r="G59" i="2"/>
  <c r="G58" s="1"/>
  <c r="H59"/>
  <c r="H58" s="1"/>
  <c r="F59"/>
  <c r="F58" s="1"/>
  <c r="G531"/>
  <c r="G526" s="1"/>
  <c r="H531"/>
  <c r="H526" s="1"/>
  <c r="F531"/>
  <c r="F526" s="1"/>
  <c r="G519"/>
  <c r="H519"/>
  <c r="F519"/>
  <c r="G518"/>
  <c r="H518"/>
  <c r="F518"/>
  <c r="G42"/>
  <c r="H42"/>
  <c r="F42"/>
  <c r="G43"/>
  <c r="H43"/>
  <c r="F43"/>
  <c r="G555" i="1"/>
  <c r="H532"/>
  <c r="H531" s="1"/>
  <c r="H530" s="1"/>
  <c r="I532"/>
  <c r="I531" s="1"/>
  <c r="I530" s="1"/>
  <c r="G532"/>
  <c r="G531" s="1"/>
  <c r="G530" s="1"/>
  <c r="H556"/>
  <c r="H555" s="1"/>
  <c r="I556"/>
  <c r="I555" s="1"/>
  <c r="H559"/>
  <c r="I559"/>
  <c r="G539"/>
  <c r="G538" s="1"/>
  <c r="H539"/>
  <c r="H538" s="1"/>
  <c r="H537" s="1"/>
  <c r="I539"/>
  <c r="I538" s="1"/>
  <c r="I537" s="1"/>
  <c r="F304" i="3" l="1"/>
  <c r="F303" s="1"/>
  <c r="F302" s="1"/>
  <c r="G537" i="1"/>
  <c r="G529" s="1"/>
  <c r="F332" i="3"/>
  <c r="F331" s="1"/>
  <c r="G20" i="1"/>
  <c r="J14" s="1"/>
  <c r="J16" s="1"/>
  <c r="G298"/>
  <c r="G324"/>
  <c r="J356"/>
  <c r="G279"/>
  <c r="G263"/>
  <c r="G262" s="1"/>
  <c r="G257" s="1"/>
  <c r="G256" s="1"/>
  <c r="G332" i="3"/>
  <c r="G331" s="1"/>
  <c r="G41" i="2"/>
  <c r="G40" s="1"/>
  <c r="G39" s="1"/>
  <c r="G38" s="1"/>
  <c r="H41"/>
  <c r="H40" s="1"/>
  <c r="H39" s="1"/>
  <c r="H38" s="1"/>
  <c r="H332" i="3"/>
  <c r="H331" s="1"/>
  <c r="F41" i="2"/>
  <c r="F40" s="1"/>
  <c r="F39" s="1"/>
  <c r="F38" s="1"/>
  <c r="G304" i="3"/>
  <c r="G303" s="1"/>
  <c r="H304"/>
  <c r="H303" s="1"/>
  <c r="I298" i="1"/>
  <c r="K14"/>
  <c r="K16" s="1"/>
  <c r="H263"/>
  <c r="H262" s="1"/>
  <c r="H257" s="1"/>
  <c r="H256" s="1"/>
  <c r="I263"/>
  <c r="I262" s="1"/>
  <c r="I257" s="1"/>
  <c r="I256" s="1"/>
  <c r="H298"/>
  <c r="H324" i="2"/>
  <c r="F324"/>
  <c r="G520"/>
  <c r="F520"/>
  <c r="H520"/>
  <c r="J336" i="1"/>
  <c r="L336"/>
  <c r="K336"/>
  <c r="G401" i="2"/>
  <c r="G392" s="1"/>
  <c r="G391" s="1"/>
  <c r="G386" s="1"/>
  <c r="G219" i="3"/>
  <c r="G211" s="1"/>
  <c r="F223"/>
  <c r="F222" s="1"/>
  <c r="F211" s="1"/>
  <c r="H401" i="2"/>
  <c r="H392" s="1"/>
  <c r="H391" s="1"/>
  <c r="H386" s="1"/>
  <c r="H219" i="3"/>
  <c r="H211" s="1"/>
  <c r="G226" i="2"/>
  <c r="H439"/>
  <c r="H438" s="1"/>
  <c r="H279" i="1"/>
  <c r="F391" i="2"/>
  <c r="F386" s="1"/>
  <c r="G439"/>
  <c r="G438" s="1"/>
  <c r="F439"/>
  <c r="F438" s="1"/>
  <c r="I279" i="1"/>
  <c r="I324"/>
  <c r="I323" s="1"/>
  <c r="H324"/>
  <c r="H323" s="1"/>
  <c r="H554"/>
  <c r="G311" i="3"/>
  <c r="G310" s="1"/>
  <c r="I554" i="1"/>
  <c r="F311" i="3"/>
  <c r="F310" s="1"/>
  <c r="H57" i="2"/>
  <c r="H56" s="1"/>
  <c r="H55" s="1"/>
  <c r="H311" i="3"/>
  <c r="H310" s="1"/>
  <c r="H529" i="1"/>
  <c r="I529"/>
  <c r="G517" i="2"/>
  <c r="G554" i="1"/>
  <c r="G553" s="1"/>
  <c r="G57" i="2"/>
  <c r="G56" s="1"/>
  <c r="G55" s="1"/>
  <c r="F57"/>
  <c r="F56" s="1"/>
  <c r="F55" s="1"/>
  <c r="H517"/>
  <c r="F517"/>
  <c r="J22" i="1" l="1"/>
  <c r="G323"/>
  <c r="G278"/>
  <c r="G277" s="1"/>
  <c r="H553"/>
  <c r="H528" s="1"/>
  <c r="H308" i="2"/>
  <c r="H226" s="1"/>
  <c r="F308"/>
  <c r="F226" s="1"/>
  <c r="I553" i="1"/>
  <c r="I528" s="1"/>
  <c r="G12" i="2"/>
  <c r="H12"/>
  <c r="F12"/>
  <c r="F196" i="3"/>
  <c r="G196"/>
  <c r="H196"/>
  <c r="F516" i="2"/>
  <c r="F515" s="1"/>
  <c r="G528" i="1"/>
  <c r="H516" i="2"/>
  <c r="H515" s="1"/>
  <c r="G516"/>
  <c r="G515" s="1"/>
  <c r="H385"/>
  <c r="G302" i="3"/>
  <c r="H302"/>
  <c r="H278" i="1"/>
  <c r="H277" s="1"/>
  <c r="H276" s="1"/>
  <c r="H255" s="1"/>
  <c r="H578" s="1"/>
  <c r="I278"/>
  <c r="I277" s="1"/>
  <c r="I276" s="1"/>
  <c r="I255" s="1"/>
  <c r="G385" i="2"/>
  <c r="F385"/>
  <c r="G276" i="1" l="1"/>
  <c r="G255" s="1"/>
  <c r="L256"/>
  <c r="I578"/>
  <c r="H514" i="2"/>
  <c r="H11" s="1"/>
  <c r="G514"/>
  <c r="G11" s="1"/>
  <c r="F514"/>
  <c r="F9" i="3"/>
  <c r="G9"/>
  <c r="H9"/>
  <c r="J529" i="1"/>
  <c r="L529"/>
  <c r="I11"/>
  <c r="L12" s="1"/>
  <c r="K529"/>
  <c r="H11"/>
  <c r="K12" s="1"/>
  <c r="K256"/>
  <c r="F452" i="2"/>
  <c r="F451" s="1"/>
  <c r="G582" i="1" l="1"/>
  <c r="G585"/>
  <c r="G11"/>
  <c r="G578"/>
  <c r="G579"/>
  <c r="J256"/>
  <c r="K6"/>
  <c r="L6"/>
  <c r="F450" i="2"/>
  <c r="J17" i="1" l="1"/>
  <c r="J12"/>
  <c r="F11" i="2"/>
</calcChain>
</file>

<file path=xl/sharedStrings.xml><?xml version="1.0" encoding="utf-8"?>
<sst xmlns="http://schemas.openxmlformats.org/spreadsheetml/2006/main" count="5553" uniqueCount="818">
  <si>
    <t>Наименование</t>
  </si>
  <si>
    <t>ГРБС</t>
  </si>
  <si>
    <t>Рз</t>
  </si>
  <si>
    <t>ПР</t>
  </si>
  <si>
    <t>ЦСР</t>
  </si>
  <si>
    <t>ВР</t>
  </si>
  <si>
    <t>В С Е Г О</t>
  </si>
  <si>
    <t>ОТДЕЛ ПО ФИНАНСАМ, БЮДЖЕТУ  И МОБИЛИЗАЦИИ ДОХОДОВ АДМИНИСТРАЦИИ ПАНИНСКОГО МУНИЦИПАЛЬНОГО РАЙОНА</t>
  </si>
  <si>
    <t>ОБЩЕГОСУДАРСТВЕННЫЕ ВОПРОСЫ</t>
  </si>
  <si>
    <t>01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</si>
  <si>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</si>
  <si>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</si>
  <si>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Муниципальная программа Панинского муниципального района Воронежской области «Управление муниципальными финансами, создание условий для эффективного и ответственного управления муниципальными финансами, повышение устойчивости бюджетов муниципальных образований Панинского муниципального района»</t>
  </si>
  <si>
    <t>39 4 00 00000</t>
  </si>
  <si>
    <t>39 0 00 00000</t>
  </si>
  <si>
    <t>39 1 00 00000</t>
  </si>
  <si>
    <t>Подпрограмма «Управление  муниципальными финансами»</t>
  </si>
  <si>
    <t>Основное мероприятие "Управление резервным фондом администрации Панинского муниципального района и иными средствами  на исполнение расходных обязательств Панинского муниципального района"</t>
  </si>
  <si>
    <t>39 1 01 00000</t>
  </si>
  <si>
    <t>11</t>
  </si>
  <si>
    <t>Резервные фонды</t>
  </si>
  <si>
    <t>39 1 01 80540</t>
  </si>
  <si>
    <t>СУММА (тыс.руб.)</t>
  </si>
  <si>
    <t>39 1 01 80550</t>
  </si>
  <si>
    <t>14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</si>
  <si>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</si>
  <si>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</si>
  <si>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Подпрограмма «Создание условий для эффективного и ответственного управления муниципальными финансами, повышение устойчивости бюджетов муниципальных образований»</t>
  </si>
  <si>
    <t>39 2 00 00000</t>
  </si>
  <si>
    <t>Основное мероприятие "Выравнивание бюджетной обеспеченности муниципальных образований"</t>
  </si>
  <si>
    <t>39 2 01 00000</t>
  </si>
  <si>
    <t>Резервный фонд администрации Панинского муниципального района на проведение аварийно восстановительных работ (Иные бюджетные ассигнования)</t>
  </si>
  <si>
    <t>Выравнивание бюджетной обеспеченности  поселений за счет областных средств (Межбюджетные трансферты)</t>
  </si>
  <si>
    <t>Выравнивание бюджетной обеспеченности  поселений за счет средств районного фонда (Межбюджетные трансферты)</t>
  </si>
  <si>
    <t>Основное мероприятие "Распределение прочих межбюджетных трансфертов"</t>
  </si>
  <si>
    <t>39 2 03 00000</t>
  </si>
  <si>
    <t>39 2 03 83300</t>
  </si>
  <si>
    <t>Иные межбюджетные трансферты (Межбюджетные трансферты)</t>
  </si>
  <si>
    <t>Подпрограмма «Обеспечение реализации муниципальной программы»</t>
  </si>
  <si>
    <t>Основное мероприятие "Финансовое обеспечение деятельности исполнительных органов муниципальной власти, иных главных распорядителей средств муниципального бюджета – исполнителей"</t>
  </si>
  <si>
    <t>39 4 01 00000</t>
  </si>
  <si>
    <t>39 4 01 82010</t>
  </si>
  <si>
    <t>Расходы на обеспечение функций муниципальных органов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</si>
  <si>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функций муниципальных органов (Закупка товаров, работ и услуг для обеспечения государственных (муниципальных) нужд)</t>
  </si>
  <si>
    <t>ОТДЕЛ КУЛЬТУРЫ И АРХИВНОГО ДЕЛА АДМИНИСТРАЦИИ ПАНИНСКОГО МУНИЦИПАЛЬНОГО РАЙОНА</t>
  </si>
  <si>
    <t>07</t>
  </si>
  <si>
    <t>03</t>
  </si>
  <si>
    <t>11 0 00 00000</t>
  </si>
  <si>
    <t>Муниципальная программа Панинского муниципального района Воронежской области «Развитие культуры и туризма»</t>
  </si>
  <si>
    <t>11 1 00 00000</t>
  </si>
  <si>
    <t>Подпрограмма «Развитие дополнительного образования в сфере культуры»</t>
  </si>
  <si>
    <t>Основное мероприятие "Финансовое обеспечение деятельности МКУ ДО "ДШИ" р.п. Панино"</t>
  </si>
  <si>
    <t>11 1 01 00000</t>
  </si>
  <si>
    <t>ОБРАЗОВАНИЕ</t>
  </si>
  <si>
    <t>Дополнительное образование детей</t>
  </si>
  <si>
    <t>11 1 01 00590</t>
  </si>
  <si>
    <t>Расходы на обеспечение деятельности (оказание услуг) муниципальных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</si>
  <si>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(оказание услуг) муниципальных учреждений (Закупка товаров, работ и услуг для обеспечения государственных (муниципальных) нужд)</t>
  </si>
  <si>
    <t>Расходы на обеспечение деятельности (оказание услуг) муниципальных учреждений (Иные бюджетные ассигнования)</t>
  </si>
  <si>
    <t>11 1 02 00000</t>
  </si>
  <si>
    <t>Основное мероприятие "Модернизация материально-технической базы, техническое оснащение учреждения"</t>
  </si>
  <si>
    <t>11 1 02 00590</t>
  </si>
  <si>
    <t>11 1 03 00000</t>
  </si>
  <si>
    <t>11 1 03 00590</t>
  </si>
  <si>
    <t>11 1 04 00000</t>
  </si>
  <si>
    <t>11 1 04 00590</t>
  </si>
  <si>
    <t>Основное мероприятие "Повышение квалификации преподавателей"</t>
  </si>
  <si>
    <t>08</t>
  </si>
  <si>
    <t>КУЛЬТУРА, КИНЕМАТОГРАФИЯ</t>
  </si>
  <si>
    <t>Культура</t>
  </si>
  <si>
    <t>11 2 00 00000</t>
  </si>
  <si>
    <t>11 2 01 00000</t>
  </si>
  <si>
    <t>Подпрограмма «Развитие культурнодосуговой деятельности и народного творчества»</t>
  </si>
  <si>
    <t>Расходы на обеспечение деятельности (оказание услуг) муниципальных учреждений (предоставление субсидий бюджетным, автономным учреждениям и иным некоммерческим организациям)</t>
  </si>
  <si>
    <t>11 2 01 00590</t>
  </si>
  <si>
    <t>11 2 02 00000</t>
  </si>
  <si>
    <t>11 2 02 00590</t>
  </si>
  <si>
    <t>11 2 03 00590</t>
  </si>
  <si>
    <t>Основное мероприятие "Организация и проведение культурно-массовых мероприятий, смотров, конкурсов, фестивалей, творческих отчетов самодеятельности народного творчества"</t>
  </si>
  <si>
    <t>11 2 03 00000</t>
  </si>
  <si>
    <t>11 2 04 00000</t>
  </si>
  <si>
    <t>11 2 04 00590</t>
  </si>
  <si>
    <t>11 2 05 00000</t>
  </si>
  <si>
    <t>11 2 05 00590</t>
  </si>
  <si>
    <t>11 2 06 00000</t>
  </si>
  <si>
    <t>11 2 06 00590</t>
  </si>
  <si>
    <t>Основное мероприятие "Мероприятия по сохранению, возрождению и развитию народных художественных промыслов и ремесел"</t>
  </si>
  <si>
    <t>11 2 08 00000</t>
  </si>
  <si>
    <t>11 2 08 00590</t>
  </si>
  <si>
    <t>11 3 00 00000</t>
  </si>
  <si>
    <t>11 3 01 00000</t>
  </si>
  <si>
    <t>Подпрограмма «Развитие и модернизация библиотечного дела»</t>
  </si>
  <si>
    <t>Основное мероприятие "Финансовое обеспечение деятельности МКУК "ПМЦБ"</t>
  </si>
  <si>
    <t>11 3 01 00590</t>
  </si>
  <si>
    <t>Расходы на обеспечение развития социальной, инженерной и транспортной инфраструктуры, включая разработку проектно-сметной документации (оказание услуг) муниципальных учреждений (Закупка товаров, работ и услуг для обеспечения государственных (муниципальных) нужд)</t>
  </si>
  <si>
    <t>областные</t>
  </si>
  <si>
    <t>11 3 02 00000</t>
  </si>
  <si>
    <t>Основное мероприятие "Комплектование книжных фондов библиотек"</t>
  </si>
  <si>
    <t>11 3 02 00590</t>
  </si>
  <si>
    <t>11 3 03 00000</t>
  </si>
  <si>
    <t>Основное мероприятие "Развитие и модернизация библиотечного дела, внедрение новых технологий и форм деятельности"</t>
  </si>
  <si>
    <t>11 3 04 00000</t>
  </si>
  <si>
    <t>11 3 04 00590</t>
  </si>
  <si>
    <t>11 3 03 00590</t>
  </si>
  <si>
    <t>Основное мероприятие "Организация и проведение мероприятий"</t>
  </si>
  <si>
    <t>11 3 05 00000</t>
  </si>
  <si>
    <t>11 3 05 00590</t>
  </si>
  <si>
    <t>Основное мероприятие "Финансовое обеспечение деятельности музея"</t>
  </si>
  <si>
    <t>11 3 06 00000</t>
  </si>
  <si>
    <t>11 3 06 00590</t>
  </si>
  <si>
    <t>Основное мероприятие "Повышение квалификации работников библиотек"</t>
  </si>
  <si>
    <t>11 4 00 00000</t>
  </si>
  <si>
    <t>11 4 01 00000</t>
  </si>
  <si>
    <t>11 6 00 00000</t>
  </si>
  <si>
    <t>11 6 01 00000</t>
  </si>
  <si>
    <t>Подпрограмма «Развитие туризма»</t>
  </si>
  <si>
    <t>Основное мероприятие "Содействие развитию внутреннего и въездного туризма на территории Панинского муниципального района"</t>
  </si>
  <si>
    <t>11 6 01 00590</t>
  </si>
  <si>
    <t>04</t>
  </si>
  <si>
    <t>Другие вопросы в области культуры, кинематографии</t>
  </si>
  <si>
    <t>Подпрограмма «Обеспечение учета и отчетности в муниципальных учреждениях культуры»</t>
  </si>
  <si>
    <t>11 4 01 00590</t>
  </si>
  <si>
    <t>11 5 00 00000</t>
  </si>
  <si>
    <t>Подпрограмма «Содержание и обеспечение деятельности аппарата отдела культуры и архивного дела администрации муниципального района»</t>
  </si>
  <si>
    <t>11 5 01 00000</t>
  </si>
  <si>
    <t>Администрация Панинского муниципального района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</si>
  <si>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</si>
  <si>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59 0 00 00000</t>
  </si>
  <si>
    <t>59 1 00 00000</t>
  </si>
  <si>
    <t>Основное мероприятие "Финансовое обеспечение деятельности контрольного органа Совета народных депутатов Панинского муниципального района"</t>
  </si>
  <si>
    <t>59 1 02 00000</t>
  </si>
  <si>
    <t>59 1 02 82010</t>
  </si>
  <si>
    <t>ВСЕГО</t>
  </si>
  <si>
    <t>Основное мероприятие "Финансовое обеспечение деятельности МКУ Панинский "ЦООДОМС"</t>
  </si>
  <si>
    <t>59 1 03 00000</t>
  </si>
  <si>
    <t>59 1 03 00590</t>
  </si>
  <si>
    <t>13</t>
  </si>
  <si>
    <t>Другие общегосударственные вопросы</t>
  </si>
  <si>
    <t>Мероприятия по обеспечению деятельности (оказание услуг) муниципальных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</si>
  <si>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Мероприятия по обеспечению деятельности (оказание услуг) муниципальных учреждений (Закупка товаров, работ и услуг для обеспечения государственных (муниципальных) нужд)</t>
  </si>
  <si>
    <t>Подпрограмма «Содействие развитию муниципальных образований и месстного самоуправления»</t>
  </si>
  <si>
    <t>59 2 00 00000</t>
  </si>
  <si>
    <t>Основное мероприятие "Реализация муниципальной политики в сфере социально-экономического развития муниципальных обраований"</t>
  </si>
  <si>
    <t>59 2 01 00000</t>
  </si>
  <si>
    <t>59 2 01 82130</t>
  </si>
  <si>
    <t>09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</si>
  <si>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</si>
  <si>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</si>
  <si>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Панинского муниципального района Воронежской области «Муниципальное управление и гражданское общество»</t>
  </si>
  <si>
    <t>10 0 00 00000</t>
  </si>
  <si>
    <t>10 2 00 00000</t>
  </si>
  <si>
    <t>НАЦИОНАЛЬНАЯ ЭКОНОМИКА</t>
  </si>
  <si>
    <t>Сельское хозяйство и рыболовство</t>
  </si>
  <si>
    <t>05</t>
  </si>
  <si>
    <t>Муниципальная программа Панинского муниципального района Воронежской области "Муниципальное управление и гражданское общество"</t>
  </si>
  <si>
    <t>Подпрограмма "Обеспечение реализации муниципальной программы"</t>
  </si>
  <si>
    <t>Муниципальная программа Панинского муниципального района Воронежской области "Защита населения и территории Панинского муниципального района Воронежской области от чрезвычйных ситуаций"</t>
  </si>
  <si>
    <t>Муниципальная программа Панинского муниципального района Воронежской области «Экономическое развитие и инновационная экономика"</t>
  </si>
  <si>
    <t>15 0 00 00000</t>
  </si>
  <si>
    <t>Подпрограмма " Развитие сельского хозяйства и регулирование рынка сельскохозяйственной продукции, сырья и продовольствия"</t>
  </si>
  <si>
    <t>15 2 00 00000</t>
  </si>
  <si>
    <t>15 2 01 00000</t>
  </si>
  <si>
    <t>15 2 01 00590</t>
  </si>
  <si>
    <t xml:space="preserve"> Расходы на обеспечение деятельности (оказание услуг) муниципальных учреждений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</si>
  <si>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(оказание услуг) муниципальных учреждений  (Закупка товаров, работ и услуг для обеспечения государственных (муниципальных) нужд)</t>
  </si>
  <si>
    <t>10 1 00 00000</t>
  </si>
  <si>
    <t>Подпрограмма "Развитие и модернизация защиты населения от уграз чрезвычайных ситуаций и пожаров"</t>
  </si>
  <si>
    <t>10 1 00 81050</t>
  </si>
  <si>
    <t>10 1 00 81040</t>
  </si>
  <si>
    <t>Обеспечение деятельности ЕДДС муниципального района по совершенствованию мониторинга и прогнозирования ЧС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</si>
  <si>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деятельности ЕДДС муниципального района по совершенствованию мониторинга и прогнозирования ЧС (Закупка товаров, работ и услуг для обеспечения государственных (муниципальных) нужд)</t>
  </si>
  <si>
    <t>Профилактика терроризма и экстремизма (Закупка товаров, работ и услуг для обеспечения государственных (муниципальных) нужд)</t>
  </si>
  <si>
    <t>Проведение различных мероприятий связанных с предупреждением в области ГО и ЧС (Закупка товаров, работ и услуг для обеспечения государственных (муниципальных) нужд)</t>
  </si>
  <si>
    <t>10 2 00 81060</t>
  </si>
  <si>
    <t>02</t>
  </si>
  <si>
    <t>Функционирование высшего должностного лица субъекта Российской Федерации и муниципального образования</t>
  </si>
  <si>
    <t>Основное мероприятие "Финансовое обеспечение деятельности администрации Панинского муниципального района"</t>
  </si>
  <si>
    <t>59 1 01 00000</t>
  </si>
  <si>
    <t>Расходы на обеспечение функций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</si>
  <si>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59 1 01 82010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</si>
  <si>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</si>
  <si>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обеспечение функций органов местного самоуправления  (Закупка товаров, работ и услуг для обеспечения государственных (муниципальных) нужд)</t>
  </si>
  <si>
    <t>Расходы на обеспечение функций органов местного самоуправления (Иные бюджетные ассигнования)</t>
  </si>
  <si>
    <t>12</t>
  </si>
  <si>
    <t>Другие вопросы в области национальной экономики</t>
  </si>
  <si>
    <t>Основное мероприятие "Реализация муниципальной политики в сферре социально-экономического развития муниципальных образований"</t>
  </si>
  <si>
    <t>Ежегодные членские взносы в ассоциацию " Совет муниципальных образований"  (Закупка товаров, работ и услуг для обеспечения государственных (муниципальных) нужд)</t>
  </si>
  <si>
    <t>Мобилизационная подготовка экономики</t>
  </si>
  <si>
    <t>НАЦИОНАЛЬНАЯ ОБОРОНА</t>
  </si>
  <si>
    <t>59 1 04 82140</t>
  </si>
  <si>
    <t>59 1 04 00000</t>
  </si>
  <si>
    <t>Основное мероприятие "Защита объектов информатизации"</t>
  </si>
  <si>
    <t>Аттестация автоматизированного рабочего места и ежегодный контроль эффективности мер защиты объектов информатизации (Закупка товаров, работ и услуг для обеспечения государственных (муниципальных) нужд)</t>
  </si>
  <si>
    <t>59 2 01 82320</t>
  </si>
  <si>
    <t>59 2 02 00000</t>
  </si>
  <si>
    <t>Основное мероприятие "Содействие занятости населения в поселениях Панинского муниципального района"</t>
  </si>
  <si>
    <t>59 2 02 78430</t>
  </si>
  <si>
    <t>Осуществление муниципального жилищного контроля (Закупка товаров, работ и услуг для обеспечения государственных (муниципальных) нужд)</t>
  </si>
  <si>
    <t>59 2 01 82120</t>
  </si>
  <si>
    <t>ОХРАНА ОКРУЖАЮЩЕЙ СРЕДЫ</t>
  </si>
  <si>
    <t>Охрана объектов растительного и животного мира и среды их обитания</t>
  </si>
  <si>
    <t>Подпрограмма "Охрана окружающей среды"</t>
  </si>
  <si>
    <t>59 4 00 00000</t>
  </si>
  <si>
    <t>59 4 01 00000</t>
  </si>
  <si>
    <t>Основное мероприятие "Регулирование качества окружения среды"</t>
  </si>
  <si>
    <t>Строительство межмуниципального экологического отходоперерабатывающего комплекса на территории Панинского муниципального района  (Закупка товаров, работ и услуг для обеспечения государственных (муниципальных) нужд)</t>
  </si>
  <si>
    <t>Основное мероприятие "Биологическое разнообразие"</t>
  </si>
  <si>
    <t>59 4 02 00000</t>
  </si>
  <si>
    <t>Проведение акций, мероприятий, в том числе, в школах, в связи с ежегодным всемирным днем окружающей среды (5 июня)  (Закупка товаров, работ и услуг для обеспечения государственных (муниципальных) нужд)</t>
  </si>
  <si>
    <t>СОЦИАЛЬНАЯ ПОЛИТИКА</t>
  </si>
  <si>
    <t>10</t>
  </si>
  <si>
    <t>Пенсионное обеспечение</t>
  </si>
  <si>
    <t>Социальное обеспечение населения</t>
  </si>
  <si>
    <t>Подпрограмма "Развитие СО НКО, системы ТОС и гражданского общества"</t>
  </si>
  <si>
    <t>59 3 00 00000</t>
  </si>
  <si>
    <t>59 3 01 00000</t>
  </si>
  <si>
    <t>59 3 02 00000</t>
  </si>
  <si>
    <t>Основное мероприятие "Социальная поддержка граждан"</t>
  </si>
  <si>
    <t>Улучшение качества жизни пожилых людей в Панинском муниципальном районе, обеспечение мер социальных гарантий муниципальных служащих в связи с выходом на пенсию (Социальное обеспечение и иные выплаты населению)</t>
  </si>
  <si>
    <t>59 3 02 82210</t>
  </si>
  <si>
    <t>Основное мероприятие "Оранизция правовой и социальной работы по защите прав и интересов ветеранов и инвалидов войны и труда"</t>
  </si>
  <si>
    <t>59 3 01 82220</t>
  </si>
  <si>
    <t>Муниципальная программа Панинского муниципального района Воронежской области "Управление муниципальными финансами, создание условий для эффективного и ответственного управления муниципальными финансами, повышение устойчивости бюджетов муниципальных образований Панинского муниципального района"</t>
  </si>
  <si>
    <t>Подпрограмма "Финансовое обеспечение муниципальных образований Панинского муниципального района для исполнения переданных полномочий"</t>
  </si>
  <si>
    <t>39 3 00 00000</t>
  </si>
  <si>
    <t>39 3 01 00000</t>
  </si>
  <si>
    <t>Расходы на создание и организацию   деятельности комиссий по делам несовершеннолетних и защите их прав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</si>
  <si>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создание и организацию   деятельности комиссий по делам несовершеннолетних и защите их прав (Закупка товаров, работ и услуг для обеспечения государственных (муниципальных) нужд)</t>
  </si>
  <si>
    <t>39 3 01 78080</t>
  </si>
  <si>
    <t>Основное мероприятие "Предоставление бюджету Панинского муниципального района субвенций из областного бюджета на осуществление государстенных полномочий по созданию и организации деятельности комиссий по делам несовершеннолетних и защите их  прав"</t>
  </si>
  <si>
    <t>39 3 02 00000</t>
  </si>
  <si>
    <t>39 3 02 78090</t>
  </si>
  <si>
    <t>Расходы на выполнение переданных полномочий по сбору информации от поселений, входящих в муниципальный район, необходимый для ведения регистра муниципальных нормативных правовых актов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</si>
  <si>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выполнение переданных полномочий по сбору информации от поселений, входящих в муниципальный район, необходимый для ведения регистра муниципальных нормативных правовых актов (Закупка товаров, работ и услуг для обеспечения государственных (муниципальных) нужд</t>
  </si>
  <si>
    <t>Основное мероприятие "Предоставление бюджету Панинского муниципального района субвенций из областного бюджета на осуществление государстенных полномочий по сбору информации от поселений,  входящих в муниципальный район, необходимой для ведения регистра муниципальных правовых актов Воронежской области"</t>
  </si>
  <si>
    <t>39 3 03 00000</t>
  </si>
  <si>
    <t>39 3 03 78470</t>
  </si>
  <si>
    <t>Расходы на создание и организацию   деятельности административных комиссий (Закупка товаров, работ и услуг для обеспечения государственных (муниципальных) нужд</t>
  </si>
  <si>
    <t>Расходы на создание и организацию   деятельности административных комиссий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</si>
  <si>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Основное мероприятие "Предоставление бюджету Панинского муниципального района субвенций на создание и организацию деятельности административных комиссий"</t>
  </si>
  <si>
    <t>Обеспечение проведения выборов и референдумов</t>
  </si>
  <si>
    <t>15 1 00 00000</t>
  </si>
  <si>
    <t>15 1 01 00000</t>
  </si>
  <si>
    <t>15 1 01 82150</t>
  </si>
  <si>
    <t>15 2 02 00000</t>
  </si>
  <si>
    <t>Эпизоотическое и ветеринарно-санитарное благополучия Панинского муниципального района</t>
  </si>
  <si>
    <t>Обеспечение проведения противоэпизотических мероприятий (Закупка товаров, работ и услуг для обеспечения государственных (муниципальных) нужд)</t>
  </si>
  <si>
    <t>15 3 00 00000</t>
  </si>
  <si>
    <t>15 3 01 00000</t>
  </si>
  <si>
    <t>Комплексное развитие сельских территорий на период 2020-2025 годов</t>
  </si>
  <si>
    <t>Улучшение жилищных условий граждан, проживающих на сельских территорях Панинского муниципального района</t>
  </si>
  <si>
    <t>Улучшение жилищных условий граждан, проживающих на сельских территориях Панинского муниципального района (Социальное обеспечение и иные выплаты населению)</t>
  </si>
  <si>
    <t>15 4 01 00000</t>
  </si>
  <si>
    <t>15 4 01 70370</t>
  </si>
  <si>
    <t>15 4 00 00000</t>
  </si>
  <si>
    <t>15 4 01 70380</t>
  </si>
  <si>
    <t>Защита прав потребителей на территории Панинского муниципального района Воронежской области</t>
  </si>
  <si>
    <t>Изготовление стенда для размещения в здани администрации Панинского муниципального района информации в сфере защиты прав потребителей и в смежных отраслях права (Закупка товаров, работ и услуг для обеспечения государственных (муниципальных) нужд)</t>
  </si>
  <si>
    <t>Информирование населения через СМИ и на официальном сайте администрации Панинского муниципального района, размещение на стендах в здании администрации информации о некачественных и опасных товарах и услугах в случае обнаружения их на потребительском рынке, о типичных нарушениях прав потребителей, нормах действующего законодательства РФ в сфере защиты прав потребителей и в смежных отраслях права (Закупка товаров, работ и услуг для обеспечения государственных (муниципальных) нужд)</t>
  </si>
  <si>
    <t>59 4 02 82160</t>
  </si>
  <si>
    <t>ЖИЛИЩНО-КОММУНАЛЬНОЕ ХОЗЯЙСТВО</t>
  </si>
  <si>
    <t>Благоустройство</t>
  </si>
  <si>
    <t>15 3 02 00000</t>
  </si>
  <si>
    <t>Обустройство территорий(Межбюджетные трансферты)</t>
  </si>
  <si>
    <t>15 3 02 78070</t>
  </si>
  <si>
    <t>Основное мероприятие "Обустройство территорий"</t>
  </si>
  <si>
    <t>11 2 02 L4670</t>
  </si>
  <si>
    <t>Расходы на обеспечение развития и укрепления материально-технической базы домов культуры в населенных пунктах с числом жителей до 50 тысяч человек (Межбюджетные трансферты)</t>
  </si>
  <si>
    <t>05 0 00 00000</t>
  </si>
  <si>
    <t>05 1 00 00000</t>
  </si>
  <si>
    <t xml:space="preserve">05 1 01 00000 </t>
  </si>
  <si>
    <t>05 1 01 L4970</t>
  </si>
  <si>
    <t>Подпрограмма "Доступное  и комфортное жилье "</t>
  </si>
  <si>
    <t>Основное мероприятие "Создание условий для обеспечения доступным и комфортным жильем населения Панинского района"</t>
  </si>
  <si>
    <t>Обеспечение жильем молодых семей (Социальное обеспечение и иные выплаты населению)</t>
  </si>
  <si>
    <t>Другие вопросы в области жилищно-коммунального хозяйства</t>
  </si>
  <si>
    <t>05 1 02 00000</t>
  </si>
  <si>
    <t>Основное мероприятие "Создание условий для обеспечения качественными жилищно-коммунальными услугами населения Панинского муниципального района"</t>
  </si>
  <si>
    <t>05 2 00 00000</t>
  </si>
  <si>
    <t>05 2 01 00000</t>
  </si>
  <si>
    <t>05 2 01 78670</t>
  </si>
  <si>
    <t>05 2 01 78140</t>
  </si>
  <si>
    <t>Подпрограмма "Энергосбережение и повышение энергетической эффективности в Панинском муниципальном районе Воронежской области "</t>
  </si>
  <si>
    <t>Энергетическое обследование объектов социальной сферы и жилого фонда с разработкой проектных решений по повышению энергетической эффективности зданий и сооружений и их реализацией (Межбюджетные трансферты)</t>
  </si>
  <si>
    <t>05 3 00 00000</t>
  </si>
  <si>
    <t>05 3 01 00000</t>
  </si>
  <si>
    <t>05 3 01 78850</t>
  </si>
  <si>
    <t>Дорожное хозяйство (дорожные фонды)</t>
  </si>
  <si>
    <t>Подпрограмма "Развитие транспортной системы Панинского муниципального района Воронежской области "</t>
  </si>
  <si>
    <t>Основное мероприятие "Качественные и безопасные дороги в населенных пунктах Панинского муниципального района"</t>
  </si>
  <si>
    <t>Проектирование, строительство, капитальный ремонт и ремонт автомобильных дорог общего пользования местного значения на территории Панинского муниципального района (Межбюджетные трансферты)</t>
  </si>
  <si>
    <t>Проектирование, строительство, капитальный ремонт и ремонт автомобильных дорог общего пользования местного значения на территории Панинского муниципального района (Закупка товаров, работ и услуг для обеспечения государственных (муниципальных) нужд)</t>
  </si>
  <si>
    <t>05 3 01 82110</t>
  </si>
  <si>
    <t>Транспорт</t>
  </si>
  <si>
    <t>05 3 02 00000</t>
  </si>
  <si>
    <t>05 3 02 80170</t>
  </si>
  <si>
    <t>Основное мероприятие "Мероприятия направленные на поддержку внутримуниципальных пассажирских перевозок"</t>
  </si>
  <si>
    <t>05 4 00 00000</t>
  </si>
  <si>
    <t>05 4 02 00000</t>
  </si>
  <si>
    <t>05 4 02 78810</t>
  </si>
  <si>
    <t>Подпрограмма "Строительство, реконструкция, капитальный ремонт объектов социальной сферы Панинского муниципального района Воронежской области "</t>
  </si>
  <si>
    <t>Основное мероприятие "Капитальный и текущий ремонт"</t>
  </si>
  <si>
    <t>Капитальный и текущий ремонт объектов Панинского муниципального района (Закупка товаров, работ и услуг для обеспечения государственных (муниципальных) нужд)</t>
  </si>
  <si>
    <t>05 4 01 00000</t>
  </si>
  <si>
    <t>05 4 01 78440</t>
  </si>
  <si>
    <t>Основное мероприятие "Строительство объектов"</t>
  </si>
  <si>
    <t>ОТДЕЛ ПО ОБРАЗОВАНИЮ, ОПЕКЕ, ПОПЕЧИТЕЛЬСТВУ, СПОРТУ И РАБОТЕ С МОЛОДЕЖЬЮ АДМИНИСТРАЦИИ ПАНИНСКОГО МУНИЦИПАЛЬНОГО РАЙОНА</t>
  </si>
  <si>
    <t>Муниципальная программа Панинского муниципального района Воронежской области «Развитие образования»</t>
  </si>
  <si>
    <t>02 0 00 00000</t>
  </si>
  <si>
    <t>02 9 00 00000</t>
  </si>
  <si>
    <t>Подпрограмма «Повышение доступности и качества общего образования»</t>
  </si>
  <si>
    <t>02 2 00 00000</t>
  </si>
  <si>
    <t>02 2 09 00000</t>
  </si>
  <si>
    <t>Подпрограмма «Дети-сироты и дети, нуждающиеся в особой защите государства»</t>
  </si>
  <si>
    <t>02 9 05 00000</t>
  </si>
  <si>
    <t>02 9 05 78390</t>
  </si>
  <si>
    <t>Дошкольное образование</t>
  </si>
  <si>
    <t>02 1 00 00000</t>
  </si>
  <si>
    <t>02 1 01 00000</t>
  </si>
  <si>
    <t>02 1 01 78290</t>
  </si>
  <si>
    <t>Расходы на выполнение переданных полномочий по организации и осуществлению деятельности по опеке и попечительству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</si>
  <si>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выполнение переданных полномочий по организации и осуществлению деятельности по опеке и попечительству(Закупка товаров, работ и услуг для обеспечения государственных (муниципальных) нужд)</t>
  </si>
  <si>
    <t>Подпрограмма «Повышение доступности и качества дошкольного образования»</t>
  </si>
  <si>
    <t>Основное мероприятие "Расходы на обеспечение деятельности (оказание услуг) дошкольных учреждений"</t>
  </si>
  <si>
    <t>Финансовое обеспечение деятельности дошкольных учреждений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</si>
  <si>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Финансовое обеспечение деятельности дошкольных учреждений (Закупка товаров, работ и услуг для обеспечения государственных (муниципальных) нужд)</t>
  </si>
  <si>
    <t>Основное мероприятие "Субвенция на выполнение переданных полномочий по организации и осуществлению деятельности по опеке и попечительству"</t>
  </si>
  <si>
    <t>Общее образование</t>
  </si>
  <si>
    <t>02 2 09 78120</t>
  </si>
  <si>
    <t>Основное мероприятие " Финансовое обеспечение деятельности ОУ "</t>
  </si>
  <si>
    <t>Финансовое обеспечение деятельности общеобразовательных учреждений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</si>
  <si>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Финансовое обеспечение деятельности общеобразовательных учреждений (Закупка товаров, работ и услуг для обеспечения государственных (муниципальных) нужд)</t>
  </si>
  <si>
    <t>02 2 09 71630</t>
  </si>
  <si>
    <t>Расходы на материально-техническое оснащение (Закупка товаров, работ и услуг для обеспечения государственных (муниципальных) нужд)</t>
  </si>
  <si>
    <t>02 2 07 00000</t>
  </si>
  <si>
    <t>02 2 07 78130</t>
  </si>
  <si>
    <t>Основное мероприятие " Охрана жизни и здоровья детей "</t>
  </si>
  <si>
    <t>02 2 Е1 51690</t>
  </si>
  <si>
    <t>02 2 Е1 00000</t>
  </si>
  <si>
    <t>02 2 Е4 00000</t>
  </si>
  <si>
    <t>02 2 Е4 52100</t>
  </si>
  <si>
    <t>Основное мероприятие " Региональный проект «Современная школа» "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</si>
  <si>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 (Закупка товаров, работ и услуг для обеспечения государственных (муниципальных) нужд)</t>
  </si>
  <si>
    <t>Основное мероприятие " Региональный проект «Цифровая образовательная среда» "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</si>
  <si>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  (Закупка товаров, работ и услуг для обеспечения государственных (муниципальных) нужд)</t>
  </si>
  <si>
    <t>02 2 10 00000</t>
  </si>
  <si>
    <t>02 2 10 78120</t>
  </si>
  <si>
    <t>02 2 10 78320</t>
  </si>
  <si>
    <t>02 2 10 78130</t>
  </si>
  <si>
    <t>Субсидия на обеспечение молочной продукцией  (Закупка товаров, работ и услуг для обеспечения государственных (муниципальных) нужд)</t>
  </si>
  <si>
    <t>Основное мероприятие " Предоставление субсидий бюджетным организациям"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</si>
  <si>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 (Предоставление субсидий бюджетным, автономным учреждениям и иным некоммерческим организациям)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</si>
  <si>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(Предоставление субсидий бюджетным, автономным учреждениям и иным некоммерческим организациям)</t>
  </si>
  <si>
    <t xml:space="preserve">07 </t>
  </si>
  <si>
    <t>Молодежная политика</t>
  </si>
  <si>
    <t>02 4 00 00000</t>
  </si>
  <si>
    <t>02 4 01 00000</t>
  </si>
  <si>
    <t>02 4 01 78410</t>
  </si>
  <si>
    <t>02 4 01 78320</t>
  </si>
  <si>
    <t>Расходы на оздоровление детей (Социальное обеспечение и иные выплаты населению)</t>
  </si>
  <si>
    <t>Подпрограмма «Создание условий для организации отдыха и оздоровления детей и молодежи»</t>
  </si>
  <si>
    <t>Основное мероприятие " Организация и финансирование воспитательной работы, содержательного досуга и отдыха детей в период оздоровительной компании "</t>
  </si>
  <si>
    <t>Охрана семьи и детства</t>
  </si>
  <si>
    <t>02 9 01 00000</t>
  </si>
  <si>
    <t xml:space="preserve">02 9 02 00000 </t>
  </si>
  <si>
    <t>02 9 03 00000</t>
  </si>
  <si>
    <t>02 9 04 00000</t>
  </si>
  <si>
    <t>02 9 01 52600</t>
  </si>
  <si>
    <t>02 9 02 78541</t>
  </si>
  <si>
    <t>02 9 03 78543</t>
  </si>
  <si>
    <t>02 9 04 78542</t>
  </si>
  <si>
    <t>Основное мероприятие "Субвенция бюджету муниципального образования на обеспечение выплат единовременного пособия при всех формах устройства детей, лишенных родительского попечения, в семью"</t>
  </si>
  <si>
    <t>Основное мероприятие "Субвенция бюджету муниципального образования на обеспечение выплат приемной семье на содержание подопечных детей"</t>
  </si>
  <si>
    <t>Основное мероприятие "Субвенция бюджету муниципального образования на обеспечение выплат семьям опекунов на содержание подопечных детей"</t>
  </si>
  <si>
    <t>Основное мероприятие "Субвенция бюджету муниципального образования на обеспечение выплаты вознаграждения, причитающегося приемному родителю"</t>
  </si>
  <si>
    <t>Расходы на компенсацию, выплачиваемую родителям (законным представителям) в целях материальной поддержки воспитания и обучения детей(Социальное обеспечение и иные выплаты населению)</t>
  </si>
  <si>
    <t>02 9 06 78150</t>
  </si>
  <si>
    <t>Выплаты семьям опекунов на содержание подопечных детей (Социальное обеспечение и иные выплаты населению)</t>
  </si>
  <si>
    <t>Выплаты приемной семье на содержание подопечных детей (Социальное обеспечение и иные выплаты населению)</t>
  </si>
  <si>
    <t>Выплата единовременного пособия при всех формах устройства детей, лишенных родительского попечения, в семью (Социальное обеспечение и иные выплаты населению)</t>
  </si>
  <si>
    <t>02 9 06 00000</t>
  </si>
  <si>
    <t>02 2 01 00000</t>
  </si>
  <si>
    <t>02 2 03 00000</t>
  </si>
  <si>
    <t>Основное мероприятие "Повышение качества образования через развитие независимых форм оценивания и реализацию мероприятий, направленных на проведение мониторинга достижений учащихся"</t>
  </si>
  <si>
    <t>02 2 04 00000</t>
  </si>
  <si>
    <t>Основное мероприятие "Информатизация школ"</t>
  </si>
  <si>
    <t>02 2 05 00000</t>
  </si>
  <si>
    <t>Основное мероприятие "Укрепление материально-технической базы ОУ, оптимизация сети ОУ"</t>
  </si>
  <si>
    <t>02 2 06 00000</t>
  </si>
  <si>
    <t>Основное мероприятие "Обеспечение противопожарной безопасности"</t>
  </si>
  <si>
    <t>Основное мероприятие "Школьный автобус"</t>
  </si>
  <si>
    <t>02 2 08 00000</t>
  </si>
  <si>
    <t>02 3 00 00000</t>
  </si>
  <si>
    <t>02 3 02 00000</t>
  </si>
  <si>
    <t>Основное мероприятие " Предоставление субсидий бюджетным учреждениям"</t>
  </si>
  <si>
    <t>02 5 00 00000</t>
  </si>
  <si>
    <t>02 5 01 00000</t>
  </si>
  <si>
    <t>Подпрограмма «Молодежь»</t>
  </si>
  <si>
    <t>Основное мероприятие "Вовлечение молодежи в социальную политику"</t>
  </si>
  <si>
    <t>Подпрограмма «Подготовка молодежи к службе в ВС РФ»</t>
  </si>
  <si>
    <t>Основное мероприятие "Допризывная подготовка молодежи к службе в Вооруженных Силах Российской Федерации"</t>
  </si>
  <si>
    <t>02 6 00 00000</t>
  </si>
  <si>
    <t>02 6 01 00000</t>
  </si>
  <si>
    <t>02 7 00 00000</t>
  </si>
  <si>
    <t>Подпрограмма «Обеспечение деятельности МКУ Панинская "ЦБУО" и ЦУВР»</t>
  </si>
  <si>
    <t>02 7 01 00000</t>
  </si>
  <si>
    <t>02 8 00 00000</t>
  </si>
  <si>
    <t>Подпрограмма «Обеспечение и реализация муниципальной программы "Развитие образования"»</t>
  </si>
  <si>
    <t>Основное мероприятие "Расходы на обеспечение функций муниципальных органов"</t>
  </si>
  <si>
    <t>02 8 01 00000</t>
  </si>
  <si>
    <t>Расходы на приобретение подвижных многофункциональных культурных центров (автоклубах) (предоставление субсидий бюджетным, автономным учреждениям и иным некоммерческим организациям)</t>
  </si>
  <si>
    <t>11 3 01 78950</t>
  </si>
  <si>
    <t>02 1 01 00590</t>
  </si>
  <si>
    <t>Расходы на обеспечение деятельности (оказание услуг) муниципальных учреждений 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</si>
  <si>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Мероприятия по обеспечению деятельности общеобразовательных учреждений (Закупка товаров, работ и услуг для обеспечения государственных (муниципальных) нужд)</t>
  </si>
  <si>
    <t>02 2 09 80020</t>
  </si>
  <si>
    <t>Мероприятия по обеспечению деятельности общеобразовательных учреждений (Иные бюджетные ассигнования)</t>
  </si>
  <si>
    <t>02 2 05 83000</t>
  </si>
  <si>
    <t>Мероприятия по укреплению материально-технической базы образовательных учреждений (Закупка товаров, работ и услуг для обеспечения государственных (муниципальных) нужд)</t>
  </si>
  <si>
    <t>02 2 08 80040</t>
  </si>
  <si>
    <t>Мероприятия по развитию системы «Школьный автобус»  (Закупка товаров, работ и услуг для обеспечения государственных (муниципальных) нужд)</t>
  </si>
  <si>
    <t>02 2 06 80050</t>
  </si>
  <si>
    <t>Мероприятия по обеспечению  противопожарной безопасности общеобразовательных учреждений (Закупка товаров, работ и услуг для обеспечения государственных (муниципальных) нужд)</t>
  </si>
  <si>
    <t>02 2 04 80060</t>
  </si>
  <si>
    <t>Мероприятия по информатизации  школ (Закупка товаров, работ и услуг для обеспечения государственных (муниципальных) нужд)</t>
  </si>
  <si>
    <t>02 2 03 80070</t>
  </si>
  <si>
    <t>Мероприятия по проведению  государственной аттестации выпускников школ (Закупка товаров, работ и услуг для обеспечения государственных (муниципальных) нужд)</t>
  </si>
  <si>
    <t>02 2 07 80080</t>
  </si>
  <si>
    <t>Мероприятия по охране жизни и здоровья детей   (Закупка товаров, работ и услуг для обеспечения государственных (муниципальных) нужд)</t>
  </si>
  <si>
    <t>02 2 01 80090</t>
  </si>
  <si>
    <t>Мероприятие Одаренные дети  (Закупка товаров, работ и услуг для обеспечения государственных (муниципальных) нужд)</t>
  </si>
  <si>
    <t>Мероприятие Одаренные дети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</si>
  <si>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02 2 10 80100</t>
  </si>
  <si>
    <t>Предоставление субсидий бюджетным учреждениям (Предоставление субсидий бюджетным, автономным учреждениям и иным некоммерческим организациям)</t>
  </si>
  <si>
    <t>02 3 02 80100</t>
  </si>
  <si>
    <t>02 4 01 80110</t>
  </si>
  <si>
    <t>Мероприятия по проведению оздоровительной кампании детей (Социальное обеспечение и иные выплаты населению)</t>
  </si>
  <si>
    <t>Мероприятия по организации отдыха и оздоровления детей и молодежи (Закупка товаров, работ и услуг для обеспечения государственных (муниципальных) нужд)</t>
  </si>
  <si>
    <t>Мероприятия по организации отдыха и оздоровления детей и молодежи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</si>
  <si>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02 5 01 80120</t>
  </si>
  <si>
    <t>Мероприятия  в рамках подпрограммы «Молодежь» (Закупка товаров, работ и услуг для обеспечения государственных (муниципальных) нужд)</t>
  </si>
  <si>
    <t>02 5 01 80160</t>
  </si>
  <si>
    <t>Мероприятия, связанные с вовлечением  молодежи в социальную практику(Закупка товаров, работ и услуг для обеспечения государственных (муниципальных) нужд)</t>
  </si>
  <si>
    <t>02 6 01 82190</t>
  </si>
  <si>
    <t>Мероприятия по подготовке молодежи к службе  в Вооруженных Силах Российской Федерации  (Закупка товаров, работ и услуг для обеспечения государственных (муниципальных) нужд)</t>
  </si>
  <si>
    <t>Другие вопросы в области образования</t>
  </si>
  <si>
    <t>02 8 01 82010</t>
  </si>
  <si>
    <t>Расходы на обеспечение функций муниципальных органов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</si>
  <si>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функций муниципальных органов (Разработка, закупка и ремонт вооружений, военной и специальной техники, продукции производственно-технического назначения и имущества)</t>
  </si>
  <si>
    <t>Расходы на обеспечение функций муниципальных органов (Иные бюджетные ассигнования)</t>
  </si>
  <si>
    <t>02 7 01 00590</t>
  </si>
  <si>
    <t>Расходы на обеспечение деятельности (оказание услуг) муниципальных учреждений (Разработка, закупка и ремонт вооружений, военной и специальной техники, продукции производственно-технического назначения и имущества)</t>
  </si>
  <si>
    <t>13 0 00 00000</t>
  </si>
  <si>
    <t>ФИЗИЧЕСКАЯ КУЛЬТУРА И СПОРТ</t>
  </si>
  <si>
    <t>Массовый спорт</t>
  </si>
  <si>
    <t>Муниципальная программа Панинского муниципального района Воронежской области «РАЗВИТИЕ ФИЗИЧЕСКОЙ КУЛЬТУРЫ И СПОРТА»</t>
  </si>
  <si>
    <t>Основное мероприятие " Организация и проведение физкультурно-оздоровительной и спортивно-массовой работы с обучающимися"</t>
  </si>
  <si>
    <t>13 0 01 00000</t>
  </si>
  <si>
    <t>13 0 02 00000</t>
  </si>
  <si>
    <t>Основное мероприятие " Участие в областных и всероссийских спортивно-массовых мероприятиях"</t>
  </si>
  <si>
    <t>Основное мероприятие " Финансовое обеспечение деятельности объектов физической культуры и спорта"</t>
  </si>
  <si>
    <t>13 0 05 00000</t>
  </si>
  <si>
    <t>13 0 05 80100</t>
  </si>
  <si>
    <t>13 0 01 82250</t>
  </si>
  <si>
    <t>Мероприятия в области физической культуры и спорта "Закупка товаров, работ и услуг для обеспечения государственных (муниципальных) нужд"</t>
  </si>
  <si>
    <t>13 0 02 82250</t>
  </si>
  <si>
    <t>08 0 00 00000</t>
  </si>
  <si>
    <t>08 1 00 00000</t>
  </si>
  <si>
    <t>08 1 12 00000</t>
  </si>
  <si>
    <t>08 1 14 00000</t>
  </si>
  <si>
    <t>08 1 17 00000</t>
  </si>
  <si>
    <t>08 1 12 78430</t>
  </si>
  <si>
    <t>Муниципальная программа Панинского муниципального района Воронежской области  "Обеспечение общественного порядка и противодействие преступности"</t>
  </si>
  <si>
    <t>Подпрограмма «Профилактика правонарушений на территории Панинского муниципального района Воронежской области»</t>
  </si>
  <si>
    <t>08 1 14 80190</t>
  </si>
  <si>
    <t>Мероприятия по укреплению гражданского единства и гармонизация межнациональных отношений "Закупка товаров, работ и услуг для обеспечения государственных (муниципальных) нужд"</t>
  </si>
  <si>
    <t>08 1 17 80081</t>
  </si>
  <si>
    <t>Мероприятия по приобретению светоотражающих наклеек для школьников начальных классов "Закупка товаров, работ и услуг для обеспечения государственных (муниципальных) нужд"</t>
  </si>
  <si>
    <t>08 1 08 82250</t>
  </si>
  <si>
    <t>08 1 08 00000</t>
  </si>
  <si>
    <t>Основное мероприятие "Укрепление гражданского единства и гармонизация межнациональных отношений"</t>
  </si>
  <si>
    <t>Основное мероприятие "Организация временного трудоустройства несовершеннолетних граждан в возрасте от 14 до 18 лет в свободное от учебы время"</t>
  </si>
  <si>
    <t>Основное мероприятие " Проведение соревнований по различным видам спорта: -спортекиада учащихся Панинского муниципального района, -проведение турниров по мини футболу и футболу"</t>
  </si>
  <si>
    <t>59 4 02 82161</t>
  </si>
  <si>
    <t>Основное мероприятие "Финансовое обеспечение деятельности МБУК "МДКиД""</t>
  </si>
  <si>
    <t>Основное мероприятие "Повышение квалификации работников"</t>
  </si>
  <si>
    <t>Основное мероприятие "Финансовое обеспечение деятельности МКУ  П "ЦБУК" и выполнение других обязательств органов местного самоуправления"</t>
  </si>
  <si>
    <t>Основное мероприятие "Финансовое обеспечение деятельности МКУ П "ЦБУК" и выполнение других обязательств органов местного самоуправления"</t>
  </si>
  <si>
    <t>Основное мероприятие "Финансовое обеспечение деятельности отдела культуры и архивного дела администрации муниципального района и выполнение других обязательств органов местного самоуправления"</t>
  </si>
  <si>
    <t>Основное мероприятие "Финансовое обеспечение деятельности МБУ ДО "ДШИ" р.п. Панино"</t>
  </si>
  <si>
    <t>Основное мероприятие "Развитие системы поддержки талантливых детей и творческих педагогов"</t>
  </si>
  <si>
    <t>Основное мероприятие "Развитие информационно-консультационной помощи на селе"</t>
  </si>
  <si>
    <t>Информационное обеспечение населения Панинского муниципального района по вопросам защиты прав потребителей и профилактика правонарушений в сфере защиты прав потребителей</t>
  </si>
  <si>
    <t>Муниципальная программа Панинского муниципального района Воронежской области "Обеспечение доступным и комфортным жильем и коммунальными услугами населения Панинского муниципального района"</t>
  </si>
  <si>
    <t>15 2 02 78450</t>
  </si>
  <si>
    <t>15 2 02 450</t>
  </si>
  <si>
    <t>Расходы на обеспечение функций органов местного самоуправления (Закупка товаров, работ и услуг для обеспечения государственных (муниципальных) нужд)</t>
  </si>
  <si>
    <t>Расходы на обеспечение функций органов местного самоуправления(Расходы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</si>
  <si>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Очистка от мусора береговой полосы водных объектов рыбохозяйственного значения в местах наиболее часто посещаемых отдыхающими (Закупка товаров, работ и услуг для обеспечения государственных (муниципальных) нужд)</t>
  </si>
  <si>
    <t>Очистка от мусора береговой полосы водных объектов рыбохозяйственного значения в местах наиболее часто посещаемых отдыхающими   (Закупка товаров, работ и услуг для обеспечения государственных (муниципальных) нужд)</t>
  </si>
  <si>
    <t>Прочие межбюджетные трансферты общего характера</t>
  </si>
  <si>
    <t>Подпрограмма «Развитие дополнительного образования и воспитания детей»</t>
  </si>
  <si>
    <t>Основное мероприятие "Компенсация родителям в целях материальной поддержки детей в ДОО"</t>
  </si>
  <si>
    <t>Основное мероприятие "Внедрение современных энергосберегающих технологий на объектах социальной сферы, жилищно-коммунального хозяйства в жилищном комплексе"</t>
  </si>
  <si>
    <t>Основное мероприятие "Приобретение светоотражающих наклеек для школьников начальных классов"</t>
  </si>
  <si>
    <t>Муниципальная программа Панинского муниципального района Воронежской области «Защита населения и территории Панинского муниципального района Воронежской области от чрезвычайных ситуаций»</t>
  </si>
  <si>
    <t>Подпрограмма "Развитие и модернизация защиты населения от угроз чрезвычайных ситуаций и пожаров"</t>
  </si>
  <si>
    <t>Подпрограмма «Совершенствование работы единой дежурно-диспетчерской службы Панинского муниципального района»</t>
  </si>
  <si>
    <t>Основное мероприятие "Художественно-эстетическое воспитание учащихся через организацию и проведение конкурсов, смотров, фестивалей, посещение и участие в творчески мероприятиях"</t>
  </si>
  <si>
    <t>Основное мероприятие "Финансовое обеспечение деятельности филиала МБУК "МДКиД"-КДЦ кинотеатр "Восток"</t>
  </si>
  <si>
    <t>Основное мероприятие "Финансовое обеспечение деятельности МБУК "МДК иД" в части передачи полномочий сельских поселений в сфере культуры"</t>
  </si>
  <si>
    <t>10 1 00 20570</t>
  </si>
  <si>
    <t>Сокращение времени оповещения населения (Закупка товаров, работ и услуг для обеспечения государственных (муниципальных) нужд)</t>
  </si>
  <si>
    <t>Основное мероприятие "Эпизоотическое и ветеринарно-санитарное благополучия Панинского муниципального района"</t>
  </si>
  <si>
    <t>Подпрограмма "Комплексное развитие сельских территорий на период 2020-2025 годов"</t>
  </si>
  <si>
    <t>Основное мероприятие "Улучшение жилищных условий граждан, проживающих на сельских территорях Панинского муниципального района"</t>
  </si>
  <si>
    <t>Подпрограмма "Защита прав потребителей на территории Панинского муниципального района Воронежской области"</t>
  </si>
  <si>
    <t>Основное мероприятие "Информационное обеспечение населения Панинского муниципального района по вопросам защиты прав потребителей и профилактика правонарушений в сфере защиты прав потребителей"</t>
  </si>
  <si>
    <t>59 2 01 82121</t>
  </si>
  <si>
    <t>15 1 01 82151</t>
  </si>
  <si>
    <t>59 4 01 82162</t>
  </si>
  <si>
    <t>02 2 05 78100</t>
  </si>
  <si>
    <t>Расходы на материально-техническое оснащение (Предоставление субсидий бюджетным, автономным учреждениям и иным некоммерческим организациям)</t>
  </si>
  <si>
    <t xml:space="preserve">Субсидии на софинансирование капитальных вложений в объекты муниципальной собственности           (Закупка товаров, работ и услуг для обеспечения государственных (муниципальных) нужд)    </t>
  </si>
  <si>
    <t>05 4 01 78100</t>
  </si>
  <si>
    <t>05 1 02 82020</t>
  </si>
  <si>
    <t>Устройство объектов Панинского муниципального района (Закупка товаров, работ и услуг для обеспечения государственных (муниципальных) нужд)</t>
  </si>
  <si>
    <t>Изготовление стенда для размещения в здании администрации Панинского муниципального района информации в сфере защиты прав потребителей и в смежных отраслях права (Закупка товаров, работ и услуг для обеспечения государственных (муниципальных) нужд)</t>
  </si>
  <si>
    <t>Основное мероприятие "Предоставление бюджету Панинского муниципального района субвенций из областного бюджета на осуществление государственных полномочий по сбору информации от поселений,  входящих в муниципальный район, необходимой для ведения регистра муниципальных правовых актов Воронежской области"</t>
  </si>
  <si>
    <t>Подпрограмма "Содействие развитию муниципальных образований и местного самоуправления"</t>
  </si>
  <si>
    <t>Основное мероприятие "Реализация муниципальной политики в сфере социально-экономического развития муниципальных образований"</t>
  </si>
  <si>
    <t>Подпрограмма "Совершенствование работы единой дежурно-диспетчерской службы Панинского муниципального района"</t>
  </si>
  <si>
    <t>Обеспечение проведения противоэпизоотических мероприятий (Закупка товаров, работ и услуг для обеспечения государственных (муниципальных) нужд)</t>
  </si>
  <si>
    <t>Подпрограмма "Содействие развитию муниципальных образований"</t>
  </si>
  <si>
    <t>Замена устаревших с низкой энергоэффективностью светильников уличного освещения и светильниково бъектов социальной сферы на светодиодные. Установка автоматических систем управления уличным освещением (Межбюджетные трансферты)</t>
  </si>
  <si>
    <t>Строительство и реконструкция систем водоснабжения и водоотведения городских и сельских поселений Панинского муниципального района Воронежской области (Межбюджетные трансферты)</t>
  </si>
  <si>
    <t>Улучшение жилищных условий граждан, проживающих на сельских территориях Панинского муниципального района</t>
  </si>
  <si>
    <t>Основное мероприятие "Организация правовой и социальной работы по защите прав и интересов ветеранов и инвалидов войны и труда"</t>
  </si>
  <si>
    <t>Основное мероприятие "Финансовое обеспечение МКУ Панинская ЦБУО" и ЦУВР, подведомственные отделу по образованию</t>
  </si>
  <si>
    <t>Основное мероприятие " Проведение соревнований по различным видам спорта: -спартакиада учащихся Панинского муниципального района, -проведение турниров по мини футболу и футболу"</t>
  </si>
  <si>
    <t>Резервный фонд администрации Панинского муниципального района на проведение аварийно-восстановительных работ (Иные бюджетные ассигнования)</t>
  </si>
  <si>
    <t>Подпрограмма «Содействие развитию муниципальных образований и местного самоуправления»</t>
  </si>
  <si>
    <t>Основное мероприятие "Предоставление бюджету Панинского муниципального района субвенций из областного бюджета на осуществление государственных полномочий по созданию и организации деятельности комиссий по делам несовершеннолетних и защите их  прав"</t>
  </si>
  <si>
    <t>Замена устаревших с низкой энергоэффективностью светильников уличного освещения и светильников объектов социальной сферы на светодиодные. Установка автоматических систем управления уличным освещением (Межбюджетные трансферты)</t>
  </si>
  <si>
    <t>Подпрограмма «Развитие дополнтиельного образования и воспитания детей»</t>
  </si>
  <si>
    <t>11 2 А1 55190</t>
  </si>
  <si>
    <t>Проведение Всероссийской переписи населения (Закупка товаров, работ и услуг для обеспечения государственных (муниципальных) нужд)</t>
  </si>
  <si>
    <t>59 2 01 54690</t>
  </si>
  <si>
    <t>59 3 02 82300</t>
  </si>
  <si>
    <t>Материальная помощь гражданам, нуждающимся в социальной поддержке  (Социальное обеспечение и иные выплаты населению)</t>
  </si>
  <si>
    <t>11 2 03 20540</t>
  </si>
  <si>
    <t>Межбюджетные трансферты, передаваемые бюджетам для компенсации расходов, возникших в результате решений, принятых органами другого уровня (предоставление субсидий бюджетным, автономным учреждениям и иным некоммерческим организациям)</t>
  </si>
  <si>
    <t>11 2 А1 00000</t>
  </si>
  <si>
    <t>11 3 03 L5190</t>
  </si>
  <si>
    <t>Мероприятие Одаренные дети (Социальное обеспечение и иные выплаты населению)</t>
  </si>
  <si>
    <t>Мероприятия по проведению  государственной аттестации выпускников школ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</si>
  <si>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Мероприятия по охране жизни и здоровья детей  (Социальное обеспечение и иные выплаты населению)</t>
  </si>
  <si>
    <t>Мероприятия по развитию системы «Школьный автобус» (Иные бюджетные ассигнования)</t>
  </si>
  <si>
    <t>02 2 10 78750</t>
  </si>
  <si>
    <t>02 3 01 00590</t>
  </si>
  <si>
    <t>02 3 01 00000</t>
  </si>
  <si>
    <t>Основное мероприятие "Финансовое обеспечение учреждений дополнительного образования "</t>
  </si>
  <si>
    <t>Строительство объектов Панинского муниципального района Воронежской области (Капитальные вложения в объекты государственной (муниципальной) собственности)</t>
  </si>
  <si>
    <t>39 1 01 20570</t>
  </si>
  <si>
    <t>Мероприятия по проведению аварийно-восстановительных и иных работ, связанных с предупреждением и ликвидацией последствий стихийных бедствий и других чрезвычайных ситуаций в рамках подпрограммы "Управление муниципальными финансами" муниципальной программы(Межбюджетные трансферты)</t>
  </si>
  <si>
    <t>Резервный фонд администрации Панинского муниципального района на финансовое обеспечение непредвиденных расходов(Межбюджетные трансферты)</t>
  </si>
  <si>
    <t>11 2 05 78950</t>
  </si>
  <si>
    <t>Межбюджетные трансферты, передаваемые бюджетам для компенсации расходов, возникших в результате решений, принятых органами другого уровня (Закупка товаров, работ и услуг для обеспечения государственных (муниципальных) нужд)</t>
  </si>
  <si>
    <t>11 3 01 20540</t>
  </si>
  <si>
    <t>Расходы на обеспечение развития социальной, инженерной и транспортной инфраструктуры, включая разработку проектно-сметной документации (оказание услуг) муниципальных учреждений(предоставление субсидий бюджетным, автономным учреждениям и иным некоммерческим организациям)</t>
  </si>
  <si>
    <t>59 1 W0 00000</t>
  </si>
  <si>
    <t>59 1 W0 80200</t>
  </si>
  <si>
    <t>Мероприятия, направленные на обеспечение содействия избирательным комиссиям в осуществлении информирования граждан о подготовке и проведении общероссийского голосования по вопросу одобрения изменений в Конституцию Российской Федерации</t>
  </si>
  <si>
    <t>05 5 00 00000</t>
  </si>
  <si>
    <t>Подпрограмма "Градостроительная деятельность Панинского муниципального района Воронежской области "</t>
  </si>
  <si>
    <t>05 5 01 00000</t>
  </si>
  <si>
    <t>05 5 01 78460</t>
  </si>
  <si>
    <t>Основное мероприятие "Развитие градостроительной деятельности"</t>
  </si>
  <si>
    <t>Основное мероприятие "Развитие градостроительной деятельности"(Межбюджетные трансферты)</t>
  </si>
  <si>
    <t>15 1 02 00000</t>
  </si>
  <si>
    <t>15 1 02 80380</t>
  </si>
  <si>
    <t>Обеспечение торговым обслуживанием сельского населения Панинского муниципального района в отдаленных и малонаселенных пунктах (Закупка товаров, работ и услуг для обеспечения государственных (муниципальных) нужд)</t>
  </si>
  <si>
    <t>Региональный проект "Чистая вода"</t>
  </si>
  <si>
    <t>Субсидии на софинансирование капитальных вложений в объекты муниципальной собственности(Межбюджетные трансферты)</t>
  </si>
  <si>
    <t>02 2 05 S8810</t>
  </si>
  <si>
    <t xml:space="preserve">Мероприятия по развитию сети общеобразовательных организаций   (Закупка товаров, работ и услуг для обеспечения государственных (муниципальных) нужд)    </t>
  </si>
  <si>
    <t>02 2 07 L3040</t>
  </si>
  <si>
    <t>Ежемесячное денежное вознаграждение за классное руководство педагогическим работникам в общеобразовательных учреждениях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</si>
  <si>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02 2 09 53030</t>
  </si>
  <si>
    <t>02 2 10 53030</t>
  </si>
  <si>
    <t>02 2 10 78940</t>
  </si>
  <si>
    <t>02 2 10 L3040</t>
  </si>
  <si>
    <t>Строительство объектов Панинского муниципального района Воронежской области(Капитальные вложения в объекты государственной (муниципальной) собственности)</t>
  </si>
  <si>
    <t>11 5 01 82010</t>
  </si>
  <si>
    <t>добавить передачу от поселений</t>
  </si>
  <si>
    <t>условно утвержденные</t>
  </si>
  <si>
    <t>11 1 А1 55190</t>
  </si>
  <si>
    <t>11 1 А1 00000</t>
  </si>
  <si>
    <t>Основное мероприятие "Регилнальный проект культурная среда"</t>
  </si>
  <si>
    <t xml:space="preserve"> 05 0 00 00000</t>
  </si>
  <si>
    <t>05 4 02 78750</t>
  </si>
  <si>
    <t>Подпрограмма "Строительство, реконструкция, капитальный ремонт объектов социальной сферы Панинского муниципального района Воронежской области"</t>
  </si>
  <si>
    <t xml:space="preserve">05 4 00 00000 </t>
  </si>
  <si>
    <t>59 4 01 79020</t>
  </si>
  <si>
    <t>59 4 01 78740</t>
  </si>
  <si>
    <t>02 2 09 78940</t>
  </si>
  <si>
    <t>02 2 Е2 50970</t>
  </si>
  <si>
    <t>02 2 Е2 00000</t>
  </si>
  <si>
    <t>02 2 05 78750</t>
  </si>
  <si>
    <t>02 3 02 55200</t>
  </si>
  <si>
    <t>13 0 05 78790</t>
  </si>
  <si>
    <t>Региональный проект "Успех каждого ребенка"</t>
  </si>
  <si>
    <t>Создание в общеобразовательных организациях, расположенных в сельской местности, условий для занятий физической культурой и спортом (Бюджетные инвестиции)</t>
  </si>
  <si>
    <t>Субсидия на организацию отдыха и оздоровления детей (Социальное обеспечение и иные выплаты населению)</t>
  </si>
  <si>
    <t>Мероприятия по созданию условий для развития физической культуры и массового спорта (Предоставление субсидий бюджетным, автономным учреждениям и иным некоммерческим организациям)</t>
  </si>
  <si>
    <t>Оснащение образовательных учреждений в сфере культуры музыкальными инструментами, обарудованием и материалами. (Закупка товаров, работ и услуг для обеспечения государственных (муниципальных) нужд)</t>
  </si>
  <si>
    <t>2023 год</t>
  </si>
  <si>
    <t xml:space="preserve">Развитие и поддержка малого и среднего предпринимательства и самозанятых граждан </t>
  </si>
  <si>
    <t xml:space="preserve">Финансовая поддержка субъектов малого и среднего предпринимательства и самозанятых граждан </t>
  </si>
  <si>
    <t>Субсидирование части затрат субъектов малого и среднего предпринимательства и самозанятых граждан , связанных с приобретением оборудования в целях создания и развития модернизации производства товаров (Иные бюджетные ассигнования)</t>
  </si>
  <si>
    <t>Предоставление субсидий субъектам малого и среднего предпринимательства и самозанятых граждан на компенсацию части затрат, связанных с уплатой первого взноса (аванса) по договорам лизинга оборудования  (Иные бюджетные ассигнования)</t>
  </si>
  <si>
    <t xml:space="preserve">Имущественная поддержка субъектов малого и среднего предпринимательства и самозанятых граждан </t>
  </si>
  <si>
    <t>Подпрограмма "Развитие и поддержка малого и среднего предпринимательства и самозанятых граждан "</t>
  </si>
  <si>
    <t>05 1 F5 52430</t>
  </si>
  <si>
    <t>05 1 F5 00000</t>
  </si>
  <si>
    <t>15 3 01 L5760</t>
  </si>
  <si>
    <t>05 1  F5 00000</t>
  </si>
  <si>
    <t>11 2 A1 00000</t>
  </si>
  <si>
    <t>Региональный проект "Культурная среда"</t>
  </si>
  <si>
    <t>11 2 A1 55190</t>
  </si>
  <si>
    <t>Государственная поддержка отрасли культуры</t>
  </si>
  <si>
    <t>Государственная поддержка отрасли культуры (Межбюджетные трансферты)</t>
  </si>
  <si>
    <t>02 3 E2 54910</t>
  </si>
  <si>
    <t>02 3 E2 00000</t>
  </si>
  <si>
    <t>Создание новых мест дополнительного образования детей</t>
  </si>
  <si>
    <t>11 1 A1 55190</t>
  </si>
  <si>
    <t>Межбюджетные трансферты, передаваемые бюджетам для компенсации дополнительных расходов (Межбюджетные трансферты)</t>
  </si>
  <si>
    <t>39 2 03 20540</t>
  </si>
  <si>
    <t>39 2 03 70100</t>
  </si>
  <si>
    <t>05 4 01 L5760</t>
  </si>
  <si>
    <t>02 2 05 20540</t>
  </si>
  <si>
    <t xml:space="preserve">Межбюджетные трансферты, передаваемые бюджетам для компенсации дополнительных расходов  (Закупка товаров, работ и услуг для обеспечения государственных (муниципальных) нужд)    </t>
  </si>
  <si>
    <t>02 2 05 80550</t>
  </si>
  <si>
    <t xml:space="preserve">Резервный фонд администрации Панинского муниципального района на финансовое обеспечение непредвиденных расходов (Закупка товаров, работ и услуг для обеспечения государственных (муниципальных) нужд)    </t>
  </si>
  <si>
    <t>02 2 10 S8810</t>
  </si>
  <si>
    <t>Подпрограмма "Подготовка молодежи к службе в ВС РФ"</t>
  </si>
  <si>
    <t>02 6 01 80550</t>
  </si>
  <si>
    <t>Резервный фонд администрации Панинского муниципального района на финансовое обеспечение непредвиденных расходов(Закупка товаров, работ и услуг для обеспечения государственных (муниципальных) нужд)</t>
  </si>
  <si>
    <t>Вознаграждение причитающееся приемному родителю (Социальное обеспечение и иные выплаты населению)государственными внебюджетными фондами)</t>
  </si>
  <si>
    <t>Вознаграждение причитающееся приемному родителю (Социальное обеспечение и иные выплаты населению)</t>
  </si>
  <si>
    <t>Мероприятия в области физической культуры и спорта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</si>
  <si>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05 3 01 78840</t>
  </si>
  <si>
    <t>13 0 06 00000</t>
  </si>
  <si>
    <t>13 0 06 80100</t>
  </si>
  <si>
    <t>Основное мероприятие " Финансовое обеспечение деятельности объектов "Физкультурно-спортивного центра"Победа""</t>
  </si>
  <si>
    <t xml:space="preserve">Приложение 8
к Решению Совета народных депутатов
Панинского муниципального района
"О  бюджете Панинского муниципального района на 2022
 год и на плановый период 2023 и 2024 годов "
от __________ №______
</t>
  </si>
  <si>
    <t xml:space="preserve">Приложение 9
к Решению Совета народных депутатов
Панинского муниципального района
"О  бюджете Панинского муниципального района на 2022
 год и на плановый период 2023 и 2024 годов "
от __________ №______
</t>
  </si>
  <si>
    <t xml:space="preserve">Приложение 10
к Решению Совета народных депутатов
Панинского муниципального района
"О  бюджете Панинского муниципального района на 2022
 год и на плановый период 2023 и 2024 годов "
от __________ №______
</t>
  </si>
  <si>
    <t>Ведомственная структура расходов  бюджета Панинского муниципального района  на 2022 год и плановый период 2023 и 2024 годов</t>
  </si>
  <si>
    <t>2024 год</t>
  </si>
  <si>
    <t>11 3 02 51440</t>
  </si>
  <si>
    <t>Контрольно-счетная комиссия Панинского муниципального района Воронежской области</t>
  </si>
  <si>
    <t>Непрограммные расходы органов власти Панинского муниципального района Воронежской области</t>
  </si>
  <si>
    <t>99 0 00 00000</t>
  </si>
  <si>
    <t>Обеспечение деятельности Контрольно-счетной комиссии Панинского муниципального района Воронежской области</t>
  </si>
  <si>
    <t>99 1 00 00000</t>
  </si>
  <si>
    <t>99 1 00 82010</t>
  </si>
  <si>
    <t>Расходы на обеспечение деятельности Контрольно-счетной комиссии Панинского муниципального района Воронежской области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</si>
  <si>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Контрольно-счетной комиссии Панинского муниципального района Воронежской области (Закупка товаров, работ и услуг для обеспечения государственных (муниципальных) нужд)</t>
  </si>
  <si>
    <t>Расходы на обеспечение деятельности Контрольно-счетной комиссии Панинского муниципального района Воронежской области (Иные бюджетные ассигнования)</t>
  </si>
  <si>
    <t xml:space="preserve"> Распределение бюджетных ассигнований на 2022 год и на плановый период 2023 и 2024 годов по муниципальным программам и непрограммным направлениям деятельности</t>
  </si>
  <si>
    <t>Распределение бюджетных ассигнований на 2022 год и на плановый период 2023 и 2024 годов по разделам
и подразделам, целевым статьям (муниципальным программам Панинского муниципального района Воронежской области и непрограммным направлениям деятельности) и видам расходов классификации бюджета</t>
  </si>
  <si>
    <t>456 -зп. Мун.заказ + 5669,6 Зп. Бухгалтеров поселений</t>
  </si>
  <si>
    <t>02 1 01 78750</t>
  </si>
  <si>
    <t>Субсидия на реализацию мероприятий областной адресной программы капитального ремонта  "Закупка товаров, работ и услуг для обеспечения государственных (муниципальных) нужд"</t>
  </si>
  <si>
    <t>13 0 02 78750</t>
  </si>
  <si>
    <t>Коммунальное хозяйство</t>
  </si>
  <si>
    <t>Подпрограмма "Доступное и комфортное жилье "</t>
  </si>
  <si>
    <t>05 1 02 78620</t>
  </si>
  <si>
    <t>Приобретение коммунальной специализированной техники и оборудования  (Межбюджетные трансферты)</t>
  </si>
  <si>
    <t>Муниципальная программа Панинского муниципального района Воронежской области "Управление муниципальными финансами, создание условий для эффективного и ответственного управления муниципальными финансами, повышение устойчивости бюджетов муниципальных образ</t>
  </si>
  <si>
    <t>39 2 03 79180</t>
  </si>
  <si>
    <t>Подпрограмма "Создание условий для эффективного и ответственного управления муниципальными финансами, повышение устойчивости бюджетов муниципальных образований"</t>
  </si>
  <si>
    <t>Приобретение служебного автотранспорта органам местного самоуправления поселений Воронежской области (Межбюджетные трансферты)</t>
  </si>
  <si>
    <t>Судебная система</t>
  </si>
  <si>
    <t xml:space="preserve">59 2 00 00000 </t>
  </si>
  <si>
    <t>59 2 01 51200</t>
  </si>
  <si>
    <t>Составление (изменение) списков кандидатов в присяжные заседатели федеральных судов общей юрисдикции в Российской Федерации (Закупка товаров, работ и услуг для обеспечения государственных (муниципальных) нужд)</t>
  </si>
  <si>
    <t>Государственная поддержка отрасли культуры (Закупка товаров, работ и услуг для обеспечения государственных (муниципальных) нужд)</t>
  </si>
  <si>
    <t>Государственная поддержка отрасли культуры(Закупка товаров, работ и услуг для обеспечения государственных (муниципальных) нужд)</t>
  </si>
  <si>
    <t>11 3 А1 00000</t>
  </si>
  <si>
    <t>11 3 А1 55190</t>
  </si>
  <si>
    <t>Зарезервированные средства администрации Панинского муниципального района на финансовое обеспечение непредвиденных расходов (Иные бюджетные ассигнования)</t>
  </si>
  <si>
    <t>05 1 02 78100</t>
  </si>
  <si>
    <t>Другие вопросы в области охраны окружающей среды</t>
  </si>
  <si>
    <t>11 3 02 L5190</t>
  </si>
  <si>
    <t>Мероприятия по обеспечению деятельности общеобразовательных учреждений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</si>
  <si>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Жилищное хозяйство</t>
  </si>
  <si>
    <t xml:space="preserve"> </t>
  </si>
  <si>
    <t>Организация внутримуниципальных перевозок пассажиров и багажа транспортом общего пользования (Закупка товаров, работ и услуг для обеспечения государственных (муниципальных) нужд)</t>
  </si>
  <si>
    <t>Организация внутримуниципальных перевозок пассажиров и бигажа транспортом общего пользования (Закупка товаров, работ и услуг для обеспечения государственных (муниципальных) нужд)</t>
  </si>
  <si>
    <t>39 2 01 78050</t>
  </si>
  <si>
    <t>39 2 01 88050</t>
  </si>
  <si>
    <t xml:space="preserve">05 4 02 00000 </t>
  </si>
  <si>
    <t>Проведение работ  по рекультивация несанкционированных свалок(Межбюджетные трансферты)</t>
  </si>
  <si>
    <t>05 1 02 L0652</t>
  </si>
  <si>
    <t>05 1 02 78000</t>
  </si>
  <si>
    <t>05 4 02 79120</t>
  </si>
  <si>
    <t xml:space="preserve">Мероприятия по ремонту объектов теплоэнергетического хозяйства </t>
  </si>
  <si>
    <t>05 4 02 78120</t>
  </si>
  <si>
    <t>ПСД по рекультивация несанкционированных свалок(Межбюджетные трансферты)</t>
  </si>
  <si>
    <t>05 3 02 79260</t>
  </si>
  <si>
    <t>02 3 02 20540</t>
  </si>
  <si>
    <t>Организация перевозок пассажиров автомобильным транспортом общего пользования по муниципальным маршрутам регулярных перевозок по регулирунмым тарифам(Закупка товаров, работ и услуг для обеспечения государственных (муниципальных) нужд)</t>
  </si>
  <si>
    <t>Организация перевозок пассажиров автомобильным транспортом общего пользования по муниципальным маршрутам регулярных перевозок по регулирунмым тарифам(Закупка товаров, работ и услуг для обеспечения государственных  (муниципальных) нужд)</t>
  </si>
  <si>
    <t>Улучшение экологических условий населения (Проведение капитального ремонта гидротехнических сооружений)(Межбюджетные трансферты)</t>
  </si>
  <si>
    <t>2025 год</t>
  </si>
  <si>
    <t>02 2 EB 00000</t>
  </si>
  <si>
    <t>02 2 ЕВ 51790</t>
  </si>
  <si>
    <t>Расходы на проведение мероприятий по обеспечению деятельности советников директора по воспитанию и взаимодействию с детскими общеобразовательными объединениями в общеобразовательных организациях</t>
  </si>
  <si>
    <t>Основное мероприятие "Обеспечение деятельности советников директора по воспитанию и взаимодействию с детскими общеобразовательными объединениями в общеобразовательных организациях"</t>
  </si>
  <si>
    <t>02  2 00 00000</t>
  </si>
  <si>
    <t xml:space="preserve"> 07</t>
  </si>
  <si>
    <t>02 2 ЕВ 00000</t>
  </si>
  <si>
    <t xml:space="preserve">Организация правовой и социальной работы по защите прав и интересов ветеранов и инвалидов войны и труда </t>
  </si>
  <si>
    <t>Основное мероприятие "Региональный проект культурная среда"</t>
  </si>
  <si>
    <t>Расходы на обеспечение деятельности (оказание услуг) муниципальных учреждений</t>
  </si>
  <si>
    <t xml:space="preserve">Расходы на обеспечение деятельности (оказание услуг) муниципальных учреждений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</si>
  <si>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</si>
  <si>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Ежемесячное денежное вознаграждение за классное руководство педагогическим работникам в бюджетных общеобразовательных учреждениях</t>
  </si>
  <si>
    <t>Финансовое обеспечение деятельности бюджетных общеобразовательных учреждений</t>
  </si>
  <si>
    <t xml:space="preserve">Финансовое обеспечение деятельности бюджетных общеобразовательных учреждений </t>
  </si>
  <si>
    <t xml:space="preserve">Расходы на материально-техническое оснащение </t>
  </si>
  <si>
    <t>Обеспечение молочной продукцией бюджетным учреждениям.</t>
  </si>
  <si>
    <t>Предоставление субсидий бюджетным учреждениям</t>
  </si>
  <si>
    <t>Организация отдыха и оздоровления детей.</t>
  </si>
  <si>
    <t>Мероприятия по развитию сети общеобразовательных организаций</t>
  </si>
  <si>
    <t>Зарезервированные средства администрации Панинского муниципального района на финансовое обеспечение непредвиденных расходов</t>
  </si>
  <si>
    <t>Межбюджетные трансферты, передаваемые бюджетам для компенсации расходов, возникших в результате решений, принятых органами другого уровня</t>
  </si>
  <si>
    <t>Софинансирование капитальных вложений в объекты муниципальной собственности(Межбюджетные трансферты)</t>
  </si>
  <si>
    <t>Софинансирование капитальных вложений в объекты муниципальной собственности (Капитальные вложения в объекты государственной (муниципальной) собственности)</t>
  </si>
  <si>
    <t xml:space="preserve"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</t>
  </si>
  <si>
    <t xml:space="preserve">Внедрение целевой модели цифровой образовательной среды в общеобразовательных организациях и профессиональных образовательных организациях </t>
  </si>
  <si>
    <t xml:space="preserve">Резервный фонд администрации Панинского муниципального района на финансовое обеспечение непредвиденных расходов </t>
  </si>
  <si>
    <t xml:space="preserve">Расходы на приобретение подвижных многофункциональных культурных центров (автоклубах) </t>
  </si>
  <si>
    <t xml:space="preserve">Межбюджетные трансферты, передаваемые бюджетам для компенсации расходов, возникших в результате решений, принятых органами другого уровня </t>
  </si>
  <si>
    <t xml:space="preserve">Создание новых мест в общеобразовательных организациях различных типов для реализации дополнительных общеразвивающих программ всех направленностей </t>
  </si>
  <si>
    <t>Мероприятия по организации отдыха и оздоровления детей и молодежи (Предоставление субсидий бюджетным, автономным учреждениям и иным некоммерческим организациям)</t>
  </si>
  <si>
    <t>Организация отдыха и оздоровления детей.(Предоставление субсидий бюджетным, автономным учреждениям и иным некоммерческим организациям)</t>
  </si>
  <si>
    <t>13 0 06 20540</t>
  </si>
  <si>
    <t>Межбюджетные трансферты, передаваемые бюджетам для компенсации дополнительных расходов (Предоставление субсидий бюджетным, автономным учреждениям и иным некоммерческим организациям)</t>
  </si>
  <si>
    <t>39 4 01 55490</t>
  </si>
  <si>
    <t>Поощрение муниципальных управленческих команд за достижение показателей для оценки эффективности деятельности исполнительных органов государственной власти Воронежской области</t>
  </si>
  <si>
    <t>02 8 01 55490</t>
  </si>
  <si>
    <t>02 8 01 80550</t>
  </si>
  <si>
    <t xml:space="preserve">Межбюджетные трансферты, передаваемые бюджетам для компенсации дополнительных расходов  (Предоставление субсидий бюджетным, автономным учреждениям и иным некоммерческим организациям) </t>
  </si>
  <si>
    <t>Создание новых мест дополнительного образования детей (Предоставление субсидий бюджетным, автономным учреждениям и иным некоммерческим организациям)</t>
  </si>
  <si>
    <t>Зарезервированные средства администрации Панинского муниципального района на финансовое обеспечение непредвиденных расходов (Предоставление субсидий бюджетным, автономным учреждениям и иным некоммерческим организациям)</t>
  </si>
  <si>
    <t>Организация отдыха и оздоровления детей.Предоставление субсидий бюджетным, автономным учреждениям и иным некоммерческим организациям)</t>
  </si>
  <si>
    <t>02  2 10 78320</t>
  </si>
  <si>
    <t>02 2 10 80550</t>
  </si>
  <si>
    <t>02 2 10 20540</t>
  </si>
  <si>
    <t>Мероприятия по обеспечению деятельности общеобразовательных учреждений (Капитальные вложения в объекты государственной (муниципальной) собственности)</t>
  </si>
  <si>
    <t>02 2 08 80550</t>
  </si>
  <si>
    <t>02 2 05 79380</t>
  </si>
  <si>
    <t>Мероприятия направленные на приведения территорий образовательных организаций к нормативным требованиям</t>
  </si>
  <si>
    <t>02 1 01 20540</t>
  </si>
  <si>
    <t>11 5 01 55490</t>
  </si>
  <si>
    <t>Приобретение специолизированного автотранспорта для торгового обслуживания сельского населения Панинского муниципального района проживающего в отдаленных и малонаселенных пунктах</t>
  </si>
  <si>
    <t>15 1 02 S8340</t>
  </si>
  <si>
    <t>10 1 00 80550</t>
  </si>
  <si>
    <t>10 2 00 80550</t>
  </si>
  <si>
    <t xml:space="preserve">59 1 01 55490 </t>
  </si>
  <si>
    <t>59 1 01 55490</t>
  </si>
  <si>
    <t>39 2 03 80200</t>
  </si>
  <si>
    <t>39 2 03 88030</t>
  </si>
  <si>
    <t>Выполнение других расходных обязательств</t>
  </si>
  <si>
    <t>Оказание финансовой помощи в целяю обеспечения сбалансированности бюджетов</t>
  </si>
  <si>
    <t>Расходы на выполнение организационно-технических мероприятий, связанных с размещением муниципального заказа, с размещением информации на едином портале бюджетной системы Российской Федерации, по учету и отчетности, финансовый контроль(Расходы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</si>
  <si>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выполнение организационно-технических мероприятий, связанных с размещением муниципального заказа, с размещением информации на едином портале бюджетной системы Российской Федерации, по учету и отчетности, финансовый контроль(Закупка товаров, работ и услуг для обеспечения государственных (муниципальных) нужд)</t>
  </si>
  <si>
    <t>Расходы на выполнение организационно-технических мероприятий, связанных с размещением муниципального заказа, с размещением информации на едином портале бюджетной системы Российской Федерации, по учету и отчетности, финансовый контроль (Закупка товаров, работ и услуг для обеспечения государственных (муниципальных) нужд)</t>
  </si>
  <si>
    <t>Софинансирование капитальных вложений в объекты муниципальной собственности</t>
  </si>
  <si>
    <t>Обеспечение молочной продукцией учреждения.</t>
  </si>
  <si>
    <t>Мероприятия по организации отдыха и оздоровления детей и молодежи</t>
  </si>
  <si>
    <t>Расходы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</si>
  <si>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Мероприятия по созданию условий для развития физической культуры и массового спорта</t>
  </si>
  <si>
    <t>Проведение работ  по рекультивация несанкционированных свалок</t>
  </si>
  <si>
    <t xml:space="preserve"> ПСД Рекультивация несанкционированных свалок </t>
  </si>
  <si>
    <t>Организация правовой и социальной работы по защите прав и интересов ветеранов и инвалидов войны и труда</t>
  </si>
  <si>
    <t xml:space="preserve">Капитальные вложения в объекты муниципальной собственности           (Закупка товаров, работ и услуг для обеспечения государственных (муниципальных) нужд)    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</si>
  <si>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</si>
  <si>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Мероприятия по организации отдыха и оздоровления детей и молодежи </t>
  </si>
  <si>
    <t>Расходы на компенсацию, выплачиваемую родителям (законным представителям) в целях материальной поддержки воспитания и обучения детей (Социальное обеспечение и иные выплаты населению)</t>
  </si>
  <si>
    <t xml:space="preserve">Приобретение коммунальной специализированной техники и оборудования  </t>
  </si>
  <si>
    <t>Улучшение экологических условий населения (Проведение капитального ремонта гидротехнических сооружений)</t>
  </si>
  <si>
    <t>Субсидии на софинансирование капитальных вложений в объекты муниципальной собственности</t>
  </si>
  <si>
    <t xml:space="preserve">Строительство и реконструкция систем водоснабжения и водоотведения городских и сельских поселений Панинского муниципального района Воронежской области </t>
  </si>
  <si>
    <t xml:space="preserve">Замена устаревших с низкой энергоэффективностью светильников уличного освещения и светильников объектов социальной сферы на светодиодные. Установка автоматических систем управления уличным освещением </t>
  </si>
  <si>
    <t xml:space="preserve">Энергетическое обследование объектов социальной сферы и жилого фонда с разработкой проектных решений по повышению энергетической эффективности зданий и сооружений и их реализацией </t>
  </si>
  <si>
    <t xml:space="preserve">Проектирование, строительство, капитальный ремонт и ремонт автомобильных дорог общего пользования местного значения на территории Панинского муниципального района </t>
  </si>
  <si>
    <t>Расходы на обеспечение развития социальной, инженерной и транспортной инфраструктуры, включая разработку проектно-сметной документации (оказание услуг) муниципальных учреждений</t>
  </si>
  <si>
    <t>Мероприятия по проведению аварийно-восстановительных и иных работ, связанных с предупреждением и ликвидацией последствий стихийных бедствий и других чрезвычайных ситуаций в рамках подпрограммы "Управление муниципальными финансами" муниципальной программы</t>
  </si>
  <si>
    <t>Резервный фонд администрации Панинского муниципального района на финансовое обеспечение непредвиденных расходов</t>
  </si>
  <si>
    <t xml:space="preserve">Межбюджетные трансферты, передаваемые бюджетам для компенсации дополнительных расходов </t>
  </si>
  <si>
    <t>Межбюджетные трансферты, передаваемые бюджетам для компенсации дополнительных расходов</t>
  </si>
  <si>
    <t xml:space="preserve">Приобретение служебного автотранспорта органам местного самоуправления поселений Воронежской области </t>
  </si>
  <si>
    <t xml:space="preserve">Рекультивация несанкционированных свалок </t>
  </si>
  <si>
    <r>
      <t>Организация проведения оплачиваемых работ   "Расходы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  </r>
    <r>
      <rPr>
        <b/>
        <sz val="14"/>
        <color theme="1"/>
        <rFont val="Times New Roman"/>
        <family val="1"/>
        <charset val="204"/>
      </rPr>
      <t>"</t>
    </r>
  </si>
  <si>
    <r>
      <t>Организация проведения оплачиваемых работ   "Расходы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  </r>
    <r>
      <rPr>
        <b/>
        <sz val="14"/>
        <color theme="1"/>
        <rFont val="Times New Roman"/>
        <family val="1"/>
        <charset val="204"/>
      </rPr>
      <t xml:space="preserve">" </t>
    </r>
    <r>
      <rPr>
        <sz val="14"/>
        <color theme="1"/>
        <rFont val="Times New Roman"/>
        <family val="1"/>
        <charset val="204"/>
      </rPr>
      <t>(Предоставление субсидий бюджетным, автономным учреждениям и иным некоммерческим организациям)</t>
    </r>
  </si>
  <si>
    <r>
      <t>Организация проведения оплачиваемых работ  "Расходы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  </r>
    <r>
      <rPr>
        <b/>
        <sz val="14"/>
        <color theme="1"/>
        <rFont val="Times New Roman"/>
        <family val="1"/>
        <charset val="204"/>
      </rPr>
      <t>"</t>
    </r>
  </si>
  <si>
    <t xml:space="preserve">Организация проведения оплачиваемых работ  </t>
  </si>
  <si>
    <t>Реализация мероприятий областной адресной программы капитального ремонта</t>
  </si>
  <si>
    <t xml:space="preserve">Реализация мероприятий областной адресной программы капитального ремонта </t>
  </si>
  <si>
    <t xml:space="preserve">Организация проведения оплачиваемых работ </t>
  </si>
  <si>
    <r>
      <t xml:space="preserve"> Организация проведения оплачиваемых работ "Расходы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  </r>
    <r>
      <rPr>
        <b/>
        <sz val="14"/>
        <color theme="1"/>
        <rFont val="Times New Roman"/>
        <family val="1"/>
        <charset val="204"/>
      </rPr>
      <t>"</t>
    </r>
  </si>
  <si>
    <r>
      <t>Организация проведения оплачиваемых работ  "Расходы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  </r>
    <r>
      <rPr>
        <b/>
        <sz val="14"/>
        <color theme="1"/>
        <rFont val="Times New Roman"/>
        <family val="1"/>
        <charset val="204"/>
      </rPr>
      <t xml:space="preserve">" </t>
    </r>
    <r>
      <rPr>
        <sz val="14"/>
        <color theme="1"/>
        <rFont val="Times New Roman"/>
        <family val="1"/>
        <charset val="204"/>
      </rPr>
      <t>(Предоставление субсидий бюджетным, автономным учреждениям и иным некоммерческим организациям)</t>
    </r>
  </si>
  <si>
    <t>Передача полномочий поселений в сфере архитектуры и градостроительной деятельности.</t>
  </si>
  <si>
    <t>Улучшение экологических условий населения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</si>
</sst>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00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5" fillId="2" borderId="1" xfId="0" applyFont="1" applyFill="1" applyBorder="1" applyAlignment="1">
      <alignment vertical="top" wrapText="1"/>
    </xf>
    <xf numFmtId="0" fontId="0" fillId="0" borderId="0" xfId="0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center" wrapText="1"/>
    </xf>
    <xf numFmtId="164" fontId="0" fillId="0" borderId="0" xfId="0" applyNumberFormat="1"/>
    <xf numFmtId="0" fontId="2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0" fillId="2" borderId="0" xfId="0" applyFill="1"/>
    <xf numFmtId="0" fontId="5" fillId="2" borderId="1" xfId="0" applyFont="1" applyFill="1" applyBorder="1" applyAlignment="1">
      <alignment horizontal="left" vertical="center" wrapText="1" shrinkToFit="1"/>
    </xf>
    <xf numFmtId="49" fontId="5" fillId="2" borderId="1" xfId="0" applyNumberFormat="1" applyFont="1" applyFill="1" applyBorder="1" applyAlignment="1">
      <alignment horizontal="left" vertical="center" wrapText="1" shrinkToFit="1"/>
    </xf>
    <xf numFmtId="49" fontId="5" fillId="2" borderId="1" xfId="0" applyNumberFormat="1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0" fillId="2" borderId="0" xfId="0" applyNumberFormat="1" applyFill="1"/>
    <xf numFmtId="164" fontId="5" fillId="2" borderId="2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7" fillId="2" borderId="1" xfId="0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0" fillId="2" borderId="0" xfId="0" applyFont="1" applyFill="1"/>
    <xf numFmtId="164" fontId="5" fillId="2" borderId="0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vertical="center" wrapText="1"/>
    </xf>
    <xf numFmtId="164" fontId="6" fillId="2" borderId="0" xfId="0" applyNumberFormat="1" applyFont="1" applyFill="1" applyAlignment="1">
      <alignment vertical="center"/>
    </xf>
    <xf numFmtId="0" fontId="5" fillId="2" borderId="0" xfId="0" applyFont="1" applyFill="1" applyBorder="1" applyAlignment="1">
      <alignment horizontal="left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0" fillId="2" borderId="0" xfId="0" applyNumberFormat="1" applyFill="1" applyBorder="1"/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vertical="top"/>
    </xf>
    <xf numFmtId="0" fontId="6" fillId="2" borderId="0" xfId="0" applyFont="1" applyFill="1" applyAlignment="1">
      <alignment vertical="center"/>
    </xf>
    <xf numFmtId="0" fontId="1" fillId="2" borderId="0" xfId="0" applyFont="1" applyFill="1"/>
    <xf numFmtId="0" fontId="0" fillId="2" borderId="0" xfId="0" applyFill="1" applyAlignment="1">
      <alignment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2" fillId="3" borderId="0" xfId="0" applyNumberFormat="1" applyFont="1" applyFill="1" applyBorder="1" applyAlignment="1">
      <alignment horizontal="center" vertical="top" wrapText="1"/>
    </xf>
    <xf numFmtId="164" fontId="0" fillId="2" borderId="0" xfId="0" applyNumberFormat="1" applyFill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4" borderId="0" xfId="0" applyFill="1"/>
    <xf numFmtId="164" fontId="0" fillId="2" borderId="1" xfId="0" applyNumberFormat="1" applyFill="1" applyBorder="1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10" fillId="2" borderId="1" xfId="0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165" fontId="0" fillId="2" borderId="0" xfId="0" applyNumberFormat="1" applyFill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164" fontId="0" fillId="5" borderId="0" xfId="0" applyNumberFormat="1" applyFill="1"/>
    <xf numFmtId="164" fontId="10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wrapText="1"/>
    </xf>
    <xf numFmtId="164" fontId="5" fillId="2" borderId="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164" fontId="4" fillId="2" borderId="0" xfId="0" applyNumberFormat="1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FF00"/>
      <color rgb="FF00FFFF"/>
      <color rgb="FFFFCCFF"/>
      <color rgb="FFFF66CC"/>
      <color rgb="FF00FF99"/>
      <color rgb="FFFFFF00"/>
      <color rgb="FFFFFF7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85"/>
  <sheetViews>
    <sheetView topLeftCell="A173" workbookViewId="0">
      <selection activeCell="A173" sqref="A173"/>
    </sheetView>
  </sheetViews>
  <sheetFormatPr defaultRowHeight="15"/>
  <cols>
    <col min="1" max="1" width="65.85546875" style="10" customWidth="1"/>
    <col min="2" max="2" width="5.5703125" style="65" customWidth="1"/>
    <col min="3" max="4" width="4.140625" style="65" customWidth="1"/>
    <col min="5" max="5" width="19" style="65" customWidth="1"/>
    <col min="6" max="6" width="4.85546875" style="65" customWidth="1"/>
    <col min="7" max="7" width="15.42578125" style="78" customWidth="1"/>
    <col min="8" max="8" width="13.7109375" style="65" customWidth="1"/>
    <col min="9" max="9" width="14.5703125" style="65" customWidth="1"/>
    <col min="10" max="10" width="42.5703125" customWidth="1"/>
    <col min="11" max="11" width="14.5703125" customWidth="1"/>
    <col min="12" max="12" width="13.42578125" customWidth="1"/>
  </cols>
  <sheetData>
    <row r="1" spans="1:12" s="10" customFormat="1">
      <c r="A1" s="117"/>
      <c r="B1" s="117"/>
      <c r="C1" s="117"/>
      <c r="D1" s="117"/>
      <c r="E1" s="115" t="s">
        <v>655</v>
      </c>
      <c r="F1" s="116"/>
      <c r="G1" s="116"/>
      <c r="H1" s="116"/>
      <c r="I1" s="116"/>
    </row>
    <row r="2" spans="1:12" s="10" customFormat="1">
      <c r="A2" s="117"/>
      <c r="B2" s="117"/>
      <c r="C2" s="117"/>
      <c r="D2" s="117"/>
      <c r="E2" s="116"/>
      <c r="F2" s="116"/>
      <c r="G2" s="116"/>
      <c r="H2" s="116"/>
      <c r="I2" s="116"/>
    </row>
    <row r="3" spans="1:12" s="10" customFormat="1">
      <c r="A3" s="117"/>
      <c r="B3" s="117"/>
      <c r="C3" s="117"/>
      <c r="D3" s="117"/>
      <c r="E3" s="116"/>
      <c r="F3" s="116"/>
      <c r="G3" s="116"/>
      <c r="H3" s="116"/>
      <c r="I3" s="116"/>
    </row>
    <row r="4" spans="1:12" s="10" customFormat="1">
      <c r="A4" s="117"/>
      <c r="B4" s="117"/>
      <c r="C4" s="117"/>
      <c r="D4" s="117"/>
      <c r="E4" s="116"/>
      <c r="F4" s="116"/>
      <c r="G4" s="116"/>
      <c r="H4" s="116"/>
      <c r="I4" s="116"/>
    </row>
    <row r="5" spans="1:12" s="10" customFormat="1">
      <c r="A5" s="117"/>
      <c r="B5" s="117"/>
      <c r="C5" s="117"/>
      <c r="D5" s="117"/>
      <c r="E5" s="116"/>
      <c r="F5" s="116"/>
      <c r="G5" s="116"/>
      <c r="H5" s="116"/>
      <c r="I5" s="116"/>
    </row>
    <row r="6" spans="1:12" s="10" customFormat="1" ht="39" customHeight="1">
      <c r="A6" s="117"/>
      <c r="B6" s="117"/>
      <c r="C6" s="117"/>
      <c r="D6" s="117"/>
      <c r="E6" s="116"/>
      <c r="F6" s="116"/>
      <c r="G6" s="116"/>
      <c r="H6" s="116"/>
      <c r="I6" s="116"/>
      <c r="K6" s="19">
        <f>SUM(H11+K8)</f>
        <v>605372.78999999992</v>
      </c>
      <c r="L6" s="19">
        <f>SUM(I11+L8)</f>
        <v>581210</v>
      </c>
    </row>
    <row r="7" spans="1:12" s="10" customFormat="1" ht="40.5" customHeight="1">
      <c r="A7" s="118" t="s">
        <v>658</v>
      </c>
      <c r="B7" s="118"/>
      <c r="C7" s="118"/>
      <c r="D7" s="118"/>
      <c r="E7" s="118"/>
      <c r="F7" s="118"/>
      <c r="G7" s="118"/>
      <c r="H7" s="118"/>
      <c r="I7" s="118"/>
      <c r="K7" s="10" t="s">
        <v>595</v>
      </c>
    </row>
    <row r="8" spans="1:12" s="10" customFormat="1" ht="36.75" customHeight="1">
      <c r="A8" s="119" t="s">
        <v>0</v>
      </c>
      <c r="B8" s="120" t="s">
        <v>1</v>
      </c>
      <c r="C8" s="121" t="s">
        <v>2</v>
      </c>
      <c r="D8" s="121" t="s">
        <v>3</v>
      </c>
      <c r="E8" s="120" t="s">
        <v>4</v>
      </c>
      <c r="F8" s="120" t="s">
        <v>5</v>
      </c>
      <c r="G8" s="120" t="s">
        <v>22</v>
      </c>
      <c r="H8" s="120"/>
      <c r="I8" s="120"/>
      <c r="K8" s="10">
        <v>5352</v>
      </c>
      <c r="L8" s="10">
        <v>11237</v>
      </c>
    </row>
    <row r="9" spans="1:12" s="10" customFormat="1" ht="18.75">
      <c r="A9" s="119"/>
      <c r="B9" s="120"/>
      <c r="C9" s="121"/>
      <c r="D9" s="121"/>
      <c r="E9" s="120"/>
      <c r="F9" s="120"/>
      <c r="G9" s="59">
        <v>2023</v>
      </c>
      <c r="H9" s="111">
        <v>2024</v>
      </c>
      <c r="I9" s="111">
        <v>2025</v>
      </c>
      <c r="J9" s="19"/>
      <c r="K9" s="19"/>
      <c r="L9" s="19"/>
    </row>
    <row r="10" spans="1:12" s="10" customFormat="1" ht="18.75">
      <c r="A10" s="110">
        <v>1</v>
      </c>
      <c r="B10" s="111">
        <v>2</v>
      </c>
      <c r="C10" s="112">
        <v>3</v>
      </c>
      <c r="D10" s="112">
        <v>4</v>
      </c>
      <c r="E10" s="111">
        <v>5</v>
      </c>
      <c r="F10" s="111">
        <v>6</v>
      </c>
      <c r="G10" s="59">
        <v>7</v>
      </c>
      <c r="H10" s="111">
        <v>8</v>
      </c>
      <c r="I10" s="111">
        <v>9</v>
      </c>
      <c r="J10" s="16"/>
      <c r="K10" s="16"/>
      <c r="L10" s="16"/>
    </row>
    <row r="11" spans="1:12" s="10" customFormat="1" ht="18.75">
      <c r="A11" s="110" t="s">
        <v>6</v>
      </c>
      <c r="B11" s="111"/>
      <c r="C11" s="112"/>
      <c r="D11" s="112"/>
      <c r="E11" s="111"/>
      <c r="F11" s="111"/>
      <c r="G11" s="14">
        <f>SUM(G528+G255+G20+G335+G12)</f>
        <v>919196.99999999988</v>
      </c>
      <c r="H11" s="14">
        <f>SUM(H528+H255+H20+H335+H12)</f>
        <v>600020.78999999992</v>
      </c>
      <c r="I11" s="14">
        <f>SUM(I528+I255+I20+I335+I12)</f>
        <v>569973</v>
      </c>
      <c r="J11" s="19">
        <v>919197</v>
      </c>
      <c r="K11" s="19">
        <v>645139.19999999995</v>
      </c>
      <c r="L11" s="19">
        <v>507961.8</v>
      </c>
    </row>
    <row r="12" spans="1:12" s="10" customFormat="1" ht="37.5">
      <c r="A12" s="110" t="s">
        <v>661</v>
      </c>
      <c r="B12" s="111">
        <v>908</v>
      </c>
      <c r="C12" s="112"/>
      <c r="D12" s="112"/>
      <c r="E12" s="111"/>
      <c r="F12" s="111"/>
      <c r="G12" s="14">
        <f>G13</f>
        <v>1467</v>
      </c>
      <c r="H12" s="14">
        <f t="shared" ref="H12:I12" si="0">H13</f>
        <v>1350</v>
      </c>
      <c r="I12" s="14">
        <f t="shared" si="0"/>
        <v>1355</v>
      </c>
      <c r="J12" s="83">
        <f>SUM(G11-J11)</f>
        <v>-1.1641532182693481E-10</v>
      </c>
      <c r="K12" s="83">
        <f t="shared" ref="K12:L12" si="1">SUM(H11-K11)</f>
        <v>-45118.410000000033</v>
      </c>
      <c r="L12" s="83">
        <f t="shared" si="1"/>
        <v>62011.200000000012</v>
      </c>
    </row>
    <row r="13" spans="1:12" s="10" customFormat="1" ht="18.75">
      <c r="A13" s="4" t="s">
        <v>8</v>
      </c>
      <c r="B13" s="18">
        <v>908</v>
      </c>
      <c r="C13" s="17" t="s">
        <v>9</v>
      </c>
      <c r="D13" s="112"/>
      <c r="E13" s="111"/>
      <c r="F13" s="111"/>
      <c r="G13" s="15">
        <f>SUM(G14)</f>
        <v>1467</v>
      </c>
      <c r="H13" s="15">
        <f t="shared" ref="H13:I13" si="2">SUM(H14)</f>
        <v>1350</v>
      </c>
      <c r="I13" s="15">
        <f t="shared" si="2"/>
        <v>1355</v>
      </c>
      <c r="J13" s="19"/>
      <c r="K13" s="19"/>
      <c r="L13" s="19"/>
    </row>
    <row r="14" spans="1:12" s="10" customFormat="1" ht="56.25">
      <c r="A14" s="4" t="s">
        <v>10</v>
      </c>
      <c r="B14" s="18">
        <v>908</v>
      </c>
      <c r="C14" s="17" t="s">
        <v>9</v>
      </c>
      <c r="D14" s="17" t="s">
        <v>11</v>
      </c>
      <c r="E14" s="111"/>
      <c r="F14" s="111"/>
      <c r="G14" s="15">
        <f>SUM(G15)</f>
        <v>1467</v>
      </c>
      <c r="H14" s="15">
        <f t="shared" ref="H14:I14" si="3">SUM(H15)</f>
        <v>1350</v>
      </c>
      <c r="I14" s="15">
        <f t="shared" si="3"/>
        <v>1355</v>
      </c>
      <c r="J14" s="103">
        <f>SUM(G12+G20)</f>
        <v>407715.2</v>
      </c>
      <c r="K14" s="103">
        <f>SUM(H12+H20)</f>
        <v>191814.39</v>
      </c>
      <c r="L14" s="103">
        <f t="shared" ref="L14" si="4">SUM(I12+I20)</f>
        <v>148887.79999999999</v>
      </c>
    </row>
    <row r="15" spans="1:12" s="10" customFormat="1" ht="37.5">
      <c r="A15" s="1" t="s">
        <v>662</v>
      </c>
      <c r="B15" s="18">
        <v>908</v>
      </c>
      <c r="C15" s="17" t="s">
        <v>9</v>
      </c>
      <c r="D15" s="17" t="s">
        <v>11</v>
      </c>
      <c r="E15" s="18" t="s">
        <v>663</v>
      </c>
      <c r="F15" s="111"/>
      <c r="G15" s="15">
        <f>SUM(G16)</f>
        <v>1467</v>
      </c>
      <c r="H15" s="15">
        <f t="shared" ref="H15:I15" si="5">SUM(H16)</f>
        <v>1350</v>
      </c>
      <c r="I15" s="15">
        <f t="shared" si="5"/>
        <v>1355</v>
      </c>
      <c r="J15" s="19">
        <v>267332.59999999998</v>
      </c>
      <c r="K15" s="19">
        <v>245668.4</v>
      </c>
      <c r="L15" s="19">
        <v>183568.1</v>
      </c>
    </row>
    <row r="16" spans="1:12" s="10" customFormat="1" ht="56.25">
      <c r="A16" s="1" t="s">
        <v>664</v>
      </c>
      <c r="B16" s="18">
        <v>908</v>
      </c>
      <c r="C16" s="17" t="s">
        <v>9</v>
      </c>
      <c r="D16" s="17" t="s">
        <v>11</v>
      </c>
      <c r="E16" s="18" t="s">
        <v>665</v>
      </c>
      <c r="F16" s="111"/>
      <c r="G16" s="15">
        <f>SUM(G17:G19)</f>
        <v>1467</v>
      </c>
      <c r="H16" s="15">
        <f t="shared" ref="H16:I16" si="6">SUM(H17:H19)</f>
        <v>1350</v>
      </c>
      <c r="I16" s="15">
        <f t="shared" si="6"/>
        <v>1355</v>
      </c>
      <c r="J16" s="19">
        <f>SUM(J14-J15)</f>
        <v>140382.60000000003</v>
      </c>
      <c r="K16" s="19">
        <f t="shared" ref="K16:L16" si="7">SUM(K14-K15)</f>
        <v>-53854.00999999998</v>
      </c>
      <c r="L16" s="19">
        <f t="shared" si="7"/>
        <v>-34680.300000000017</v>
      </c>
    </row>
    <row r="17" spans="1:14" s="10" customFormat="1" ht="131.25">
      <c r="A17" s="1" t="s">
        <v>667</v>
      </c>
      <c r="B17" s="18">
        <v>908</v>
      </c>
      <c r="C17" s="17" t="s">
        <v>9</v>
      </c>
      <c r="D17" s="17" t="s">
        <v>11</v>
      </c>
      <c r="E17" s="18" t="s">
        <v>666</v>
      </c>
      <c r="F17" s="18">
        <v>100</v>
      </c>
      <c r="G17" s="15">
        <v>1447</v>
      </c>
      <c r="H17" s="15">
        <v>1340</v>
      </c>
      <c r="I17" s="15">
        <v>1345</v>
      </c>
      <c r="J17" s="97">
        <f>SUM(G12/G11)*100</f>
        <v>0.1595958211351865</v>
      </c>
      <c r="K17" s="19"/>
      <c r="L17" s="19"/>
    </row>
    <row r="18" spans="1:14" s="10" customFormat="1" ht="93.75">
      <c r="A18" s="4" t="s">
        <v>668</v>
      </c>
      <c r="B18" s="18">
        <v>908</v>
      </c>
      <c r="C18" s="17" t="s">
        <v>9</v>
      </c>
      <c r="D18" s="17" t="s">
        <v>11</v>
      </c>
      <c r="E18" s="18" t="s">
        <v>666</v>
      </c>
      <c r="F18" s="18">
        <v>200</v>
      </c>
      <c r="G18" s="15">
        <v>20</v>
      </c>
      <c r="H18" s="15">
        <v>10</v>
      </c>
      <c r="I18" s="15">
        <v>10</v>
      </c>
      <c r="J18" s="19"/>
      <c r="K18" s="19"/>
      <c r="L18" s="19"/>
    </row>
    <row r="19" spans="1:14" s="10" customFormat="1" ht="75">
      <c r="A19" s="4" t="s">
        <v>669</v>
      </c>
      <c r="B19" s="18">
        <v>908</v>
      </c>
      <c r="C19" s="17" t="s">
        <v>9</v>
      </c>
      <c r="D19" s="17" t="s">
        <v>11</v>
      </c>
      <c r="E19" s="18" t="s">
        <v>666</v>
      </c>
      <c r="F19" s="18">
        <v>800</v>
      </c>
      <c r="G19" s="15"/>
      <c r="H19" s="15"/>
      <c r="I19" s="15"/>
      <c r="J19" s="19"/>
      <c r="K19" s="19"/>
      <c r="L19" s="19"/>
    </row>
    <row r="20" spans="1:14" s="10" customFormat="1" ht="37.5">
      <c r="A20" s="38" t="s">
        <v>125</v>
      </c>
      <c r="B20" s="111">
        <v>914</v>
      </c>
      <c r="C20" s="112"/>
      <c r="D20" s="112"/>
      <c r="E20" s="111"/>
      <c r="F20" s="111"/>
      <c r="G20" s="14">
        <f>SUM(G21+G88+G94+G104+G197+G226+G161+G213+G247)</f>
        <v>406248.2</v>
      </c>
      <c r="H20" s="14">
        <f>SUM(H21+H88+H94+H104+H197+H226+H161+H213+H247)</f>
        <v>190464.39</v>
      </c>
      <c r="I20" s="14">
        <f>SUM(I21+I88+I94+I104+I197+I226+I161+I213+I247)</f>
        <v>147532.79999999999</v>
      </c>
      <c r="J20" s="19">
        <v>79027.3</v>
      </c>
      <c r="K20" s="19"/>
      <c r="L20" s="19"/>
      <c r="M20" s="19"/>
      <c r="N20" s="19"/>
    </row>
    <row r="21" spans="1:14" s="10" customFormat="1" ht="18.75">
      <c r="A21" s="4" t="s">
        <v>8</v>
      </c>
      <c r="B21" s="18">
        <v>914</v>
      </c>
      <c r="C21" s="17" t="s">
        <v>9</v>
      </c>
      <c r="D21" s="112"/>
      <c r="E21" s="111"/>
      <c r="F21" s="111"/>
      <c r="G21" s="14">
        <f>SUM(G22+G27+G52+G34+G47+G42)</f>
        <v>66152.899999999994</v>
      </c>
      <c r="H21" s="14">
        <f>SUM(H22+H27+H52+H34+H47+H42)</f>
        <v>53601.5</v>
      </c>
      <c r="I21" s="14">
        <f>SUM(I22+I27+I52+I34+I47+I42)</f>
        <v>54193</v>
      </c>
      <c r="J21" s="19"/>
      <c r="K21" s="19"/>
      <c r="L21" s="19"/>
    </row>
    <row r="22" spans="1:14" s="10" customFormat="1" ht="56.25">
      <c r="A22" s="39" t="s">
        <v>175</v>
      </c>
      <c r="B22" s="18">
        <v>914</v>
      </c>
      <c r="C22" s="17" t="s">
        <v>9</v>
      </c>
      <c r="D22" s="17" t="s">
        <v>174</v>
      </c>
      <c r="E22" s="111"/>
      <c r="F22" s="111"/>
      <c r="G22" s="15">
        <f>SUM(G23)</f>
        <v>2123</v>
      </c>
      <c r="H22" s="15">
        <f t="shared" ref="H22:I25" si="8">SUM(H23)</f>
        <v>1962</v>
      </c>
      <c r="I22" s="15">
        <f t="shared" si="8"/>
        <v>1962</v>
      </c>
      <c r="J22" s="19">
        <f>G12+G20</f>
        <v>407715.2</v>
      </c>
      <c r="K22" s="19"/>
      <c r="L22" s="19"/>
    </row>
    <row r="23" spans="1:14" s="10" customFormat="1" ht="75">
      <c r="A23" s="4" t="s">
        <v>154</v>
      </c>
      <c r="B23" s="18">
        <v>914</v>
      </c>
      <c r="C23" s="17" t="s">
        <v>9</v>
      </c>
      <c r="D23" s="17" t="s">
        <v>174</v>
      </c>
      <c r="E23" s="18" t="s">
        <v>127</v>
      </c>
      <c r="F23" s="111"/>
      <c r="G23" s="15">
        <f>SUM(G24)</f>
        <v>2123</v>
      </c>
      <c r="H23" s="15">
        <f t="shared" si="8"/>
        <v>1962</v>
      </c>
      <c r="I23" s="15">
        <f t="shared" si="8"/>
        <v>1962</v>
      </c>
      <c r="J23" s="19"/>
      <c r="K23" s="19"/>
      <c r="L23" s="19"/>
    </row>
    <row r="24" spans="1:14" s="10" customFormat="1" ht="37.5">
      <c r="A24" s="4" t="s">
        <v>155</v>
      </c>
      <c r="B24" s="18">
        <v>914</v>
      </c>
      <c r="C24" s="17" t="s">
        <v>9</v>
      </c>
      <c r="D24" s="17" t="s">
        <v>174</v>
      </c>
      <c r="E24" s="18" t="s">
        <v>128</v>
      </c>
      <c r="F24" s="111"/>
      <c r="G24" s="15">
        <f>SUM(G25)</f>
        <v>2123</v>
      </c>
      <c r="H24" s="15">
        <f t="shared" si="8"/>
        <v>1962</v>
      </c>
      <c r="I24" s="15">
        <f t="shared" si="8"/>
        <v>1962</v>
      </c>
    </row>
    <row r="25" spans="1:14" s="10" customFormat="1" ht="56.25">
      <c r="A25" s="4" t="s">
        <v>176</v>
      </c>
      <c r="B25" s="18">
        <v>914</v>
      </c>
      <c r="C25" s="17" t="s">
        <v>9</v>
      </c>
      <c r="D25" s="17" t="s">
        <v>174</v>
      </c>
      <c r="E25" s="18" t="s">
        <v>177</v>
      </c>
      <c r="F25" s="111"/>
      <c r="G25" s="15">
        <f>SUM(G26)</f>
        <v>2123</v>
      </c>
      <c r="H25" s="15">
        <f t="shared" si="8"/>
        <v>1962</v>
      </c>
      <c r="I25" s="15">
        <f t="shared" si="8"/>
        <v>1962</v>
      </c>
      <c r="J25" s="19"/>
      <c r="K25" s="19"/>
      <c r="L25" s="19"/>
    </row>
    <row r="26" spans="1:14" s="10" customFormat="1" ht="112.5">
      <c r="A26" s="4" t="s">
        <v>178</v>
      </c>
      <c r="B26" s="18">
        <v>914</v>
      </c>
      <c r="C26" s="17" t="s">
        <v>9</v>
      </c>
      <c r="D26" s="17" t="s">
        <v>174</v>
      </c>
      <c r="E26" s="18" t="s">
        <v>179</v>
      </c>
      <c r="F26" s="18">
        <v>100</v>
      </c>
      <c r="G26" s="15">
        <v>2123</v>
      </c>
      <c r="H26" s="15">
        <v>1962</v>
      </c>
      <c r="I26" s="15">
        <v>1962</v>
      </c>
      <c r="J26" s="19">
        <f>H26+H31+H32+H38+H39+H40+H79+H80+H93+H155+H158+H202+H206+H207+H231+H244</f>
        <v>58582</v>
      </c>
      <c r="K26" s="19">
        <f>I26+I31+I32+I38+I39+I40+I79+I80+I93+I155+I158+I202+I206+I207+I231+I244</f>
        <v>58064</v>
      </c>
      <c r="L26" s="63"/>
    </row>
    <row r="27" spans="1:14" s="10" customFormat="1" ht="75">
      <c r="A27" s="4" t="s">
        <v>126</v>
      </c>
      <c r="B27" s="18">
        <v>914</v>
      </c>
      <c r="C27" s="17" t="s">
        <v>9</v>
      </c>
      <c r="D27" s="17" t="s">
        <v>46</v>
      </c>
      <c r="E27" s="18"/>
      <c r="F27" s="18"/>
      <c r="G27" s="104">
        <f>SUM(G28)</f>
        <v>1273.3</v>
      </c>
      <c r="H27" s="104">
        <f t="shared" ref="H27:I29" si="9">SUM(H28)</f>
        <v>1173</v>
      </c>
      <c r="I27" s="104">
        <f t="shared" si="9"/>
        <v>1184</v>
      </c>
      <c r="J27" s="64"/>
    </row>
    <row r="28" spans="1:14" s="10" customFormat="1" ht="75">
      <c r="A28" s="4" t="s">
        <v>154</v>
      </c>
      <c r="B28" s="18">
        <v>914</v>
      </c>
      <c r="C28" s="17" t="s">
        <v>9</v>
      </c>
      <c r="D28" s="17" t="s">
        <v>46</v>
      </c>
      <c r="E28" s="18" t="s">
        <v>127</v>
      </c>
      <c r="F28" s="111"/>
      <c r="G28" s="15">
        <f>SUM(G29)</f>
        <v>1273.3</v>
      </c>
      <c r="H28" s="15">
        <f t="shared" si="9"/>
        <v>1173</v>
      </c>
      <c r="I28" s="15">
        <f t="shared" si="9"/>
        <v>1184</v>
      </c>
      <c r="J28" s="64"/>
    </row>
    <row r="29" spans="1:14" s="10" customFormat="1" ht="37.5">
      <c r="A29" s="4" t="s">
        <v>155</v>
      </c>
      <c r="B29" s="18">
        <v>914</v>
      </c>
      <c r="C29" s="17" t="s">
        <v>9</v>
      </c>
      <c r="D29" s="17" t="s">
        <v>46</v>
      </c>
      <c r="E29" s="18" t="s">
        <v>128</v>
      </c>
      <c r="F29" s="111"/>
      <c r="G29" s="15">
        <f>SUM(G30)</f>
        <v>1273.3</v>
      </c>
      <c r="H29" s="15">
        <f t="shared" si="9"/>
        <v>1173</v>
      </c>
      <c r="I29" s="15">
        <f t="shared" si="9"/>
        <v>1184</v>
      </c>
      <c r="J29" s="64"/>
    </row>
    <row r="30" spans="1:14" s="10" customFormat="1" ht="56.25">
      <c r="A30" s="4" t="s">
        <v>129</v>
      </c>
      <c r="B30" s="18">
        <v>914</v>
      </c>
      <c r="C30" s="17" t="s">
        <v>9</v>
      </c>
      <c r="D30" s="17" t="s">
        <v>46</v>
      </c>
      <c r="E30" s="18" t="s">
        <v>130</v>
      </c>
      <c r="F30" s="111"/>
      <c r="G30" s="15">
        <f>SUM(G31:G33)</f>
        <v>1273.3</v>
      </c>
      <c r="H30" s="15">
        <f t="shared" ref="H30:I30" si="10">SUM(H31:H33)</f>
        <v>1173</v>
      </c>
      <c r="I30" s="15">
        <f t="shared" si="10"/>
        <v>1184</v>
      </c>
      <c r="J30" s="19"/>
    </row>
    <row r="31" spans="1:14" s="10" customFormat="1" ht="112.5">
      <c r="A31" s="4" t="s">
        <v>178</v>
      </c>
      <c r="B31" s="18">
        <v>914</v>
      </c>
      <c r="C31" s="17" t="s">
        <v>9</v>
      </c>
      <c r="D31" s="17" t="s">
        <v>46</v>
      </c>
      <c r="E31" s="18" t="s">
        <v>131</v>
      </c>
      <c r="F31" s="18">
        <v>100</v>
      </c>
      <c r="G31" s="15">
        <v>1258.3</v>
      </c>
      <c r="H31" s="15">
        <v>1161</v>
      </c>
      <c r="I31" s="15">
        <v>1172</v>
      </c>
    </row>
    <row r="32" spans="1:14" s="10" customFormat="1" ht="75">
      <c r="A32" s="4" t="s">
        <v>496</v>
      </c>
      <c r="B32" s="18">
        <v>914</v>
      </c>
      <c r="C32" s="17" t="s">
        <v>9</v>
      </c>
      <c r="D32" s="17" t="s">
        <v>46</v>
      </c>
      <c r="E32" s="18" t="s">
        <v>131</v>
      </c>
      <c r="F32" s="18">
        <v>200</v>
      </c>
      <c r="G32" s="15">
        <v>15</v>
      </c>
      <c r="H32" s="15">
        <v>12</v>
      </c>
      <c r="I32" s="15">
        <v>12</v>
      </c>
    </row>
    <row r="33" spans="1:9" s="10" customFormat="1" ht="37.5">
      <c r="A33" s="4" t="s">
        <v>182</v>
      </c>
      <c r="B33" s="18">
        <v>914</v>
      </c>
      <c r="C33" s="17" t="s">
        <v>9</v>
      </c>
      <c r="D33" s="17" t="s">
        <v>46</v>
      </c>
      <c r="E33" s="18" t="s">
        <v>131</v>
      </c>
      <c r="F33" s="18">
        <v>800</v>
      </c>
      <c r="G33" s="15"/>
      <c r="H33" s="15"/>
      <c r="I33" s="15"/>
    </row>
    <row r="34" spans="1:9" s="10" customFormat="1" ht="75">
      <c r="A34" s="4" t="s">
        <v>180</v>
      </c>
      <c r="B34" s="18">
        <v>914</v>
      </c>
      <c r="C34" s="17" t="s">
        <v>9</v>
      </c>
      <c r="D34" s="17" t="s">
        <v>118</v>
      </c>
      <c r="E34" s="18"/>
      <c r="F34" s="18"/>
      <c r="G34" s="15">
        <f>SUM(G35)</f>
        <v>29761.9</v>
      </c>
      <c r="H34" s="15">
        <f t="shared" ref="H34:I36" si="11">SUM(H35)</f>
        <v>27291</v>
      </c>
      <c r="I34" s="15">
        <f t="shared" si="11"/>
        <v>27551</v>
      </c>
    </row>
    <row r="35" spans="1:9" s="10" customFormat="1" ht="75">
      <c r="A35" s="4" t="s">
        <v>154</v>
      </c>
      <c r="B35" s="18">
        <v>914</v>
      </c>
      <c r="C35" s="17" t="s">
        <v>9</v>
      </c>
      <c r="D35" s="17" t="s">
        <v>118</v>
      </c>
      <c r="E35" s="18" t="s">
        <v>127</v>
      </c>
      <c r="F35" s="111"/>
      <c r="G35" s="15">
        <f>SUM(G36)</f>
        <v>29761.9</v>
      </c>
      <c r="H35" s="15">
        <f t="shared" si="11"/>
        <v>27291</v>
      </c>
      <c r="I35" s="15">
        <f t="shared" si="11"/>
        <v>27551</v>
      </c>
    </row>
    <row r="36" spans="1:9" s="10" customFormat="1" ht="37.5">
      <c r="A36" s="4" t="s">
        <v>155</v>
      </c>
      <c r="B36" s="18">
        <v>914</v>
      </c>
      <c r="C36" s="17" t="s">
        <v>9</v>
      </c>
      <c r="D36" s="17" t="s">
        <v>118</v>
      </c>
      <c r="E36" s="18" t="s">
        <v>128</v>
      </c>
      <c r="F36" s="111"/>
      <c r="G36" s="15">
        <f>SUM(G37)</f>
        <v>29761.9</v>
      </c>
      <c r="H36" s="15">
        <f t="shared" si="11"/>
        <v>27291</v>
      </c>
      <c r="I36" s="15">
        <f t="shared" si="11"/>
        <v>27551</v>
      </c>
    </row>
    <row r="37" spans="1:9" s="10" customFormat="1" ht="56.25">
      <c r="A37" s="4" t="s">
        <v>176</v>
      </c>
      <c r="B37" s="18">
        <v>914</v>
      </c>
      <c r="C37" s="17" t="s">
        <v>9</v>
      </c>
      <c r="D37" s="17" t="s">
        <v>118</v>
      </c>
      <c r="E37" s="18" t="s">
        <v>177</v>
      </c>
      <c r="F37" s="111"/>
      <c r="G37" s="15">
        <f>SUM(G38:G41)</f>
        <v>29761.9</v>
      </c>
      <c r="H37" s="15">
        <f t="shared" ref="H37:I37" si="12">SUM(H38:H41)</f>
        <v>27291</v>
      </c>
      <c r="I37" s="15">
        <f t="shared" si="12"/>
        <v>27551</v>
      </c>
    </row>
    <row r="38" spans="1:9" s="10" customFormat="1" ht="112.5">
      <c r="A38" s="4" t="s">
        <v>178</v>
      </c>
      <c r="B38" s="18">
        <v>914</v>
      </c>
      <c r="C38" s="17" t="s">
        <v>9</v>
      </c>
      <c r="D38" s="17" t="s">
        <v>118</v>
      </c>
      <c r="E38" s="18" t="s">
        <v>179</v>
      </c>
      <c r="F38" s="18">
        <v>100</v>
      </c>
      <c r="G38" s="15">
        <v>21098.400000000001</v>
      </c>
      <c r="H38" s="15">
        <v>19504</v>
      </c>
      <c r="I38" s="15">
        <v>19789</v>
      </c>
    </row>
    <row r="39" spans="1:9" s="10" customFormat="1" ht="75">
      <c r="A39" s="4" t="s">
        <v>181</v>
      </c>
      <c r="B39" s="18">
        <v>914</v>
      </c>
      <c r="C39" s="17" t="s">
        <v>9</v>
      </c>
      <c r="D39" s="17" t="s">
        <v>118</v>
      </c>
      <c r="E39" s="18" t="s">
        <v>179</v>
      </c>
      <c r="F39" s="18">
        <v>200</v>
      </c>
      <c r="G39" s="15">
        <v>7639.3</v>
      </c>
      <c r="H39" s="15">
        <v>7637</v>
      </c>
      <c r="I39" s="15">
        <v>7662</v>
      </c>
    </row>
    <row r="40" spans="1:9" s="10" customFormat="1" ht="37.5">
      <c r="A40" s="4" t="s">
        <v>182</v>
      </c>
      <c r="B40" s="18">
        <v>914</v>
      </c>
      <c r="C40" s="17" t="s">
        <v>9</v>
      </c>
      <c r="D40" s="17" t="s">
        <v>118</v>
      </c>
      <c r="E40" s="18" t="s">
        <v>179</v>
      </c>
      <c r="F40" s="18">
        <v>800</v>
      </c>
      <c r="G40" s="15">
        <v>243</v>
      </c>
      <c r="H40" s="15">
        <v>150</v>
      </c>
      <c r="I40" s="15">
        <v>100</v>
      </c>
    </row>
    <row r="41" spans="1:9" s="10" customFormat="1" ht="78" customHeight="1">
      <c r="A41" s="4" t="s">
        <v>752</v>
      </c>
      <c r="B41" s="18">
        <v>914</v>
      </c>
      <c r="C41" s="17" t="s">
        <v>9</v>
      </c>
      <c r="D41" s="17" t="s">
        <v>118</v>
      </c>
      <c r="E41" s="18" t="s">
        <v>772</v>
      </c>
      <c r="F41" s="18">
        <v>100</v>
      </c>
      <c r="G41" s="15">
        <v>781.2</v>
      </c>
      <c r="H41" s="15"/>
      <c r="I41" s="15"/>
    </row>
    <row r="42" spans="1:9" s="10" customFormat="1" ht="18.75">
      <c r="A42" s="4" t="s">
        <v>684</v>
      </c>
      <c r="B42" s="18">
        <v>914</v>
      </c>
      <c r="C42" s="17" t="s">
        <v>9</v>
      </c>
      <c r="D42" s="17" t="s">
        <v>153</v>
      </c>
      <c r="E42" s="18"/>
      <c r="F42" s="18"/>
      <c r="G42" s="15">
        <f>G43</f>
        <v>17</v>
      </c>
      <c r="H42" s="15">
        <f t="shared" ref="H42:I42" si="13">H43</f>
        <v>87.5</v>
      </c>
      <c r="I42" s="15">
        <f t="shared" si="13"/>
        <v>0</v>
      </c>
    </row>
    <row r="43" spans="1:9" s="10" customFormat="1" ht="75">
      <c r="A43" s="4" t="s">
        <v>154</v>
      </c>
      <c r="B43" s="18">
        <v>914</v>
      </c>
      <c r="C43" s="17" t="s">
        <v>9</v>
      </c>
      <c r="D43" s="17" t="s">
        <v>153</v>
      </c>
      <c r="E43" s="18" t="s">
        <v>127</v>
      </c>
      <c r="F43" s="18"/>
      <c r="G43" s="15">
        <f>G44</f>
        <v>17</v>
      </c>
      <c r="H43" s="15">
        <f t="shared" ref="H43:I43" si="14">H44</f>
        <v>87.5</v>
      </c>
      <c r="I43" s="15">
        <f t="shared" si="14"/>
        <v>0</v>
      </c>
    </row>
    <row r="44" spans="1:9" s="10" customFormat="1" ht="56.25">
      <c r="A44" s="4" t="s">
        <v>529</v>
      </c>
      <c r="B44" s="18">
        <v>914</v>
      </c>
      <c r="C44" s="17" t="s">
        <v>9</v>
      </c>
      <c r="D44" s="17" t="s">
        <v>153</v>
      </c>
      <c r="E44" s="18" t="s">
        <v>685</v>
      </c>
      <c r="F44" s="18"/>
      <c r="G44" s="15">
        <f>G45</f>
        <v>17</v>
      </c>
      <c r="H44" s="15">
        <f t="shared" ref="H44:I44" si="15">H45</f>
        <v>87.5</v>
      </c>
      <c r="I44" s="15">
        <f t="shared" si="15"/>
        <v>0</v>
      </c>
    </row>
    <row r="45" spans="1:9" s="10" customFormat="1" ht="56.25">
      <c r="A45" s="4" t="s">
        <v>530</v>
      </c>
      <c r="B45" s="18">
        <v>914</v>
      </c>
      <c r="C45" s="17" t="s">
        <v>9</v>
      </c>
      <c r="D45" s="17" t="s">
        <v>153</v>
      </c>
      <c r="E45" s="18" t="s">
        <v>143</v>
      </c>
      <c r="F45" s="18"/>
      <c r="G45" s="15">
        <f>G46</f>
        <v>17</v>
      </c>
      <c r="H45" s="15">
        <f t="shared" ref="H45:I45" si="16">H46</f>
        <v>87.5</v>
      </c>
      <c r="I45" s="15">
        <f t="shared" si="16"/>
        <v>0</v>
      </c>
    </row>
    <row r="46" spans="1:9" s="10" customFormat="1" ht="93.75">
      <c r="A46" s="4" t="s">
        <v>687</v>
      </c>
      <c r="B46" s="18">
        <v>914</v>
      </c>
      <c r="C46" s="17" t="s">
        <v>9</v>
      </c>
      <c r="D46" s="17" t="s">
        <v>153</v>
      </c>
      <c r="E46" s="18" t="s">
        <v>686</v>
      </c>
      <c r="F46" s="18">
        <v>200</v>
      </c>
      <c r="G46" s="15">
        <v>17</v>
      </c>
      <c r="H46" s="15">
        <v>87.5</v>
      </c>
      <c r="I46" s="15"/>
    </row>
    <row r="47" spans="1:9" s="10" customFormat="1" ht="18.75">
      <c r="A47" s="39" t="s">
        <v>240</v>
      </c>
      <c r="B47" s="18">
        <v>914</v>
      </c>
      <c r="C47" s="17" t="s">
        <v>9</v>
      </c>
      <c r="D47" s="17" t="s">
        <v>45</v>
      </c>
      <c r="E47" s="18"/>
      <c r="F47" s="18"/>
      <c r="G47" s="15">
        <f>SUM(G48+G50)</f>
        <v>0</v>
      </c>
      <c r="H47" s="15">
        <f t="shared" ref="H47:I48" si="17">SUM(H48)</f>
        <v>0</v>
      </c>
      <c r="I47" s="15">
        <f t="shared" si="17"/>
        <v>0</v>
      </c>
    </row>
    <row r="48" spans="1:9" s="10" customFormat="1" ht="56.25">
      <c r="A48" s="4" t="s">
        <v>176</v>
      </c>
      <c r="B48" s="18">
        <v>914</v>
      </c>
      <c r="C48" s="17" t="s">
        <v>9</v>
      </c>
      <c r="D48" s="17" t="s">
        <v>45</v>
      </c>
      <c r="E48" s="18" t="s">
        <v>177</v>
      </c>
      <c r="F48" s="18"/>
      <c r="G48" s="15">
        <f>SUM(G49)</f>
        <v>0</v>
      </c>
      <c r="H48" s="15">
        <f t="shared" si="17"/>
        <v>0</v>
      </c>
      <c r="I48" s="15">
        <f t="shared" si="17"/>
        <v>0</v>
      </c>
    </row>
    <row r="49" spans="1:9" s="10" customFormat="1" ht="37.5">
      <c r="A49" s="4" t="s">
        <v>182</v>
      </c>
      <c r="B49" s="18">
        <v>914</v>
      </c>
      <c r="C49" s="17" t="s">
        <v>9</v>
      </c>
      <c r="D49" s="17" t="s">
        <v>45</v>
      </c>
      <c r="E49" s="18" t="s">
        <v>179</v>
      </c>
      <c r="F49" s="18">
        <v>800</v>
      </c>
      <c r="G49" s="15"/>
      <c r="H49" s="15"/>
      <c r="I49" s="15"/>
    </row>
    <row r="50" spans="1:9" s="10" customFormat="1" ht="112.5">
      <c r="A50" s="4" t="s">
        <v>572</v>
      </c>
      <c r="B50" s="18">
        <v>914</v>
      </c>
      <c r="C50" s="17" t="s">
        <v>9</v>
      </c>
      <c r="D50" s="17" t="s">
        <v>45</v>
      </c>
      <c r="E50" s="18" t="s">
        <v>570</v>
      </c>
      <c r="F50" s="18"/>
      <c r="G50" s="15">
        <f>SUM(G51)</f>
        <v>0</v>
      </c>
      <c r="H50" s="15">
        <f t="shared" ref="H50:I50" si="18">SUM(H51)</f>
        <v>0</v>
      </c>
      <c r="I50" s="15">
        <f t="shared" si="18"/>
        <v>0</v>
      </c>
    </row>
    <row r="51" spans="1:9" s="10" customFormat="1" ht="18.75">
      <c r="A51" s="4" t="s">
        <v>776</v>
      </c>
      <c r="B51" s="18">
        <v>914</v>
      </c>
      <c r="C51" s="17" t="s">
        <v>9</v>
      </c>
      <c r="D51" s="17" t="s">
        <v>45</v>
      </c>
      <c r="E51" s="18" t="s">
        <v>571</v>
      </c>
      <c r="F51" s="18">
        <v>500</v>
      </c>
      <c r="G51" s="15"/>
      <c r="H51" s="15"/>
      <c r="I51" s="15"/>
    </row>
    <row r="52" spans="1:9" s="10" customFormat="1" ht="18.75">
      <c r="A52" s="4" t="s">
        <v>137</v>
      </c>
      <c r="B52" s="18">
        <v>914</v>
      </c>
      <c r="C52" s="17" t="s">
        <v>9</v>
      </c>
      <c r="D52" s="17" t="s">
        <v>136</v>
      </c>
      <c r="E52" s="18"/>
      <c r="F52" s="18"/>
      <c r="G52" s="15">
        <f>SUM(G76+G65+G60+G53)</f>
        <v>32977.699999999997</v>
      </c>
      <c r="H52" s="15">
        <f t="shared" ref="H52:I52" si="19">SUM(H76+H65+H60+H53)</f>
        <v>23088</v>
      </c>
      <c r="I52" s="15">
        <f t="shared" si="19"/>
        <v>23496</v>
      </c>
    </row>
    <row r="53" spans="1:9" s="10" customFormat="1" ht="93.75">
      <c r="A53" s="4" t="s">
        <v>505</v>
      </c>
      <c r="B53" s="18">
        <v>914</v>
      </c>
      <c r="C53" s="17" t="s">
        <v>9</v>
      </c>
      <c r="D53" s="17" t="s">
        <v>136</v>
      </c>
      <c r="E53" s="18" t="s">
        <v>149</v>
      </c>
      <c r="F53" s="18"/>
      <c r="G53" s="15">
        <f>G54+G56</f>
        <v>2190</v>
      </c>
      <c r="H53" s="15">
        <f t="shared" ref="H53:I53" si="20">H54+H56</f>
        <v>1718</v>
      </c>
      <c r="I53" s="15">
        <f t="shared" si="20"/>
        <v>1735</v>
      </c>
    </row>
    <row r="54" spans="1:9" s="10" customFormat="1" ht="56.25">
      <c r="A54" s="8" t="s">
        <v>506</v>
      </c>
      <c r="B54" s="18">
        <v>914</v>
      </c>
      <c r="C54" s="17" t="s">
        <v>9</v>
      </c>
      <c r="D54" s="17" t="s">
        <v>136</v>
      </c>
      <c r="E54" s="18" t="s">
        <v>165</v>
      </c>
      <c r="F54" s="18"/>
      <c r="G54" s="15">
        <f>G55</f>
        <v>325</v>
      </c>
      <c r="H54" s="15">
        <f t="shared" ref="H54:I54" si="21">H55</f>
        <v>0</v>
      </c>
      <c r="I54" s="15">
        <f t="shared" si="21"/>
        <v>0</v>
      </c>
    </row>
    <row r="55" spans="1:9" s="10" customFormat="1" ht="60.75" customHeight="1">
      <c r="A55" s="4" t="s">
        <v>737</v>
      </c>
      <c r="B55" s="18">
        <v>914</v>
      </c>
      <c r="C55" s="17" t="s">
        <v>9</v>
      </c>
      <c r="D55" s="17" t="s">
        <v>136</v>
      </c>
      <c r="E55" s="18" t="s">
        <v>770</v>
      </c>
      <c r="F55" s="18">
        <v>200</v>
      </c>
      <c r="G55" s="15">
        <v>325</v>
      </c>
      <c r="H55" s="15"/>
      <c r="I55" s="15"/>
    </row>
    <row r="56" spans="1:9" s="10" customFormat="1" ht="56.25">
      <c r="A56" s="4" t="s">
        <v>507</v>
      </c>
      <c r="B56" s="18">
        <v>914</v>
      </c>
      <c r="C56" s="17" t="s">
        <v>9</v>
      </c>
      <c r="D56" s="17" t="s">
        <v>136</v>
      </c>
      <c r="E56" s="18" t="s">
        <v>150</v>
      </c>
      <c r="F56" s="18"/>
      <c r="G56" s="15">
        <f>G57</f>
        <v>1865</v>
      </c>
      <c r="H56" s="15">
        <f t="shared" ref="H56:I56" si="22">H57</f>
        <v>1718</v>
      </c>
      <c r="I56" s="15">
        <f t="shared" si="22"/>
        <v>1735</v>
      </c>
    </row>
    <row r="57" spans="1:9" s="10" customFormat="1" ht="131.25">
      <c r="A57" s="35" t="s">
        <v>169</v>
      </c>
      <c r="B57" s="18">
        <v>914</v>
      </c>
      <c r="C57" s="17" t="s">
        <v>9</v>
      </c>
      <c r="D57" s="17" t="s">
        <v>136</v>
      </c>
      <c r="E57" s="18" t="s">
        <v>173</v>
      </c>
      <c r="F57" s="18">
        <v>100</v>
      </c>
      <c r="G57" s="15">
        <v>1865</v>
      </c>
      <c r="H57" s="15">
        <v>1718</v>
      </c>
      <c r="I57" s="15">
        <v>1735</v>
      </c>
    </row>
    <row r="58" spans="1:9" s="10" customFormat="1" ht="18.75">
      <c r="A58" s="4"/>
      <c r="B58" s="18"/>
      <c r="C58" s="17"/>
      <c r="D58" s="17"/>
      <c r="E58" s="18"/>
      <c r="F58" s="18"/>
      <c r="G58" s="15"/>
      <c r="H58" s="15"/>
      <c r="I58" s="15"/>
    </row>
    <row r="59" spans="1:9" s="10" customFormat="1" ht="18.75">
      <c r="A59" s="4"/>
      <c r="B59" s="18"/>
      <c r="C59" s="17"/>
      <c r="D59" s="17"/>
      <c r="E59" s="18"/>
      <c r="F59" s="18"/>
      <c r="G59" s="15"/>
      <c r="H59" s="15"/>
      <c r="I59" s="15"/>
    </row>
    <row r="60" spans="1:9" s="10" customFormat="1" ht="75">
      <c r="A60" s="4" t="s">
        <v>157</v>
      </c>
      <c r="B60" s="18">
        <v>914</v>
      </c>
      <c r="C60" s="17" t="s">
        <v>9</v>
      </c>
      <c r="D60" s="17" t="s">
        <v>136</v>
      </c>
      <c r="E60" s="18" t="s">
        <v>158</v>
      </c>
      <c r="F60" s="18"/>
      <c r="G60" s="15">
        <f>SUM(G61)</f>
        <v>1</v>
      </c>
      <c r="H60" s="15">
        <f t="shared" ref="H60:I61" si="23">SUM(H61)</f>
        <v>1</v>
      </c>
      <c r="I60" s="15">
        <f t="shared" si="23"/>
        <v>1</v>
      </c>
    </row>
    <row r="61" spans="1:9" s="10" customFormat="1" ht="37.5">
      <c r="A61" s="4" t="s">
        <v>256</v>
      </c>
      <c r="B61" s="18">
        <v>914</v>
      </c>
      <c r="C61" s="17" t="s">
        <v>9</v>
      </c>
      <c r="D61" s="17" t="s">
        <v>136</v>
      </c>
      <c r="E61" s="18" t="s">
        <v>254</v>
      </c>
      <c r="F61" s="18"/>
      <c r="G61" s="15">
        <f>SUM(G62)</f>
        <v>1</v>
      </c>
      <c r="H61" s="15">
        <f t="shared" si="23"/>
        <v>1</v>
      </c>
      <c r="I61" s="15">
        <f t="shared" si="23"/>
        <v>1</v>
      </c>
    </row>
    <row r="62" spans="1:9" s="10" customFormat="1" ht="75">
      <c r="A62" s="4" t="s">
        <v>492</v>
      </c>
      <c r="B62" s="18">
        <v>914</v>
      </c>
      <c r="C62" s="17" t="s">
        <v>9</v>
      </c>
      <c r="D62" s="17" t="s">
        <v>136</v>
      </c>
      <c r="E62" s="18" t="s">
        <v>252</v>
      </c>
      <c r="F62" s="18"/>
      <c r="G62" s="15">
        <f>SUM(G63:G64)</f>
        <v>1</v>
      </c>
      <c r="H62" s="15">
        <f t="shared" ref="H62:I62" si="24">SUM(H63:H64)</f>
        <v>1</v>
      </c>
      <c r="I62" s="15">
        <f t="shared" si="24"/>
        <v>1</v>
      </c>
    </row>
    <row r="63" spans="1:9" s="10" customFormat="1" ht="112.5">
      <c r="A63" s="4" t="s">
        <v>527</v>
      </c>
      <c r="B63" s="18">
        <v>914</v>
      </c>
      <c r="C63" s="17" t="s">
        <v>9</v>
      </c>
      <c r="D63" s="17" t="s">
        <v>136</v>
      </c>
      <c r="E63" s="18" t="s">
        <v>253</v>
      </c>
      <c r="F63" s="18">
        <v>200</v>
      </c>
      <c r="G63" s="15">
        <v>0</v>
      </c>
      <c r="H63" s="15">
        <v>1</v>
      </c>
      <c r="I63" s="15">
        <v>1</v>
      </c>
    </row>
    <row r="64" spans="1:9" s="10" customFormat="1" ht="206.25">
      <c r="A64" s="4" t="s">
        <v>258</v>
      </c>
      <c r="B64" s="18">
        <v>914</v>
      </c>
      <c r="C64" s="17" t="s">
        <v>9</v>
      </c>
      <c r="D64" s="17" t="s">
        <v>136</v>
      </c>
      <c r="E64" s="18" t="s">
        <v>255</v>
      </c>
      <c r="F64" s="18">
        <v>200</v>
      </c>
      <c r="G64" s="15">
        <v>1</v>
      </c>
      <c r="H64" s="15"/>
      <c r="I64" s="15"/>
    </row>
    <row r="65" spans="1:9" s="10" customFormat="1" ht="131.25">
      <c r="A65" s="4" t="s">
        <v>222</v>
      </c>
      <c r="B65" s="18">
        <v>914</v>
      </c>
      <c r="C65" s="17" t="s">
        <v>9</v>
      </c>
      <c r="D65" s="17" t="s">
        <v>136</v>
      </c>
      <c r="E65" s="18" t="s">
        <v>14</v>
      </c>
      <c r="F65" s="18"/>
      <c r="G65" s="15">
        <f>SUM(G66)</f>
        <v>1487</v>
      </c>
      <c r="H65" s="15">
        <f t="shared" ref="H65:I65" si="25">SUM(H66)</f>
        <v>1470</v>
      </c>
      <c r="I65" s="15">
        <f t="shared" si="25"/>
        <v>1525</v>
      </c>
    </row>
    <row r="66" spans="1:9" s="10" customFormat="1" ht="75">
      <c r="A66" s="4" t="s">
        <v>223</v>
      </c>
      <c r="B66" s="18">
        <v>914</v>
      </c>
      <c r="C66" s="17" t="s">
        <v>9</v>
      </c>
      <c r="D66" s="17" t="s">
        <v>136</v>
      </c>
      <c r="E66" s="18" t="s">
        <v>224</v>
      </c>
      <c r="F66" s="18"/>
      <c r="G66" s="15">
        <f>SUM(G67+G70+G73)</f>
        <v>1487</v>
      </c>
      <c r="H66" s="15">
        <f t="shared" ref="H66:I66" si="26">SUM(H67+H70+H73)</f>
        <v>1470</v>
      </c>
      <c r="I66" s="15">
        <f t="shared" si="26"/>
        <v>1525</v>
      </c>
    </row>
    <row r="67" spans="1:9" s="10" customFormat="1" ht="112.5">
      <c r="A67" s="4" t="s">
        <v>229</v>
      </c>
      <c r="B67" s="18">
        <v>914</v>
      </c>
      <c r="C67" s="17" t="s">
        <v>9</v>
      </c>
      <c r="D67" s="17" t="s">
        <v>136</v>
      </c>
      <c r="E67" s="18" t="s">
        <v>225</v>
      </c>
      <c r="F67" s="111"/>
      <c r="G67" s="15">
        <f>SUM(G68:G69)</f>
        <v>513</v>
      </c>
      <c r="H67" s="15">
        <f t="shared" ref="H67:I67" si="27">SUM(H68:H69)</f>
        <v>508</v>
      </c>
      <c r="I67" s="15">
        <f t="shared" si="27"/>
        <v>526</v>
      </c>
    </row>
    <row r="68" spans="1:9" s="10" customFormat="1" ht="131.25">
      <c r="A68" s="4" t="s">
        <v>226</v>
      </c>
      <c r="B68" s="18">
        <v>914</v>
      </c>
      <c r="C68" s="17" t="s">
        <v>9</v>
      </c>
      <c r="D68" s="17" t="s">
        <v>136</v>
      </c>
      <c r="E68" s="18" t="s">
        <v>228</v>
      </c>
      <c r="F68" s="18">
        <v>100</v>
      </c>
      <c r="G68" s="15">
        <v>501</v>
      </c>
      <c r="H68" s="15">
        <v>478</v>
      </c>
      <c r="I68" s="15">
        <v>485</v>
      </c>
    </row>
    <row r="69" spans="1:9" s="10" customFormat="1" ht="93.75">
      <c r="A69" s="4" t="s">
        <v>227</v>
      </c>
      <c r="B69" s="18">
        <v>914</v>
      </c>
      <c r="C69" s="17" t="s">
        <v>9</v>
      </c>
      <c r="D69" s="17" t="s">
        <v>136</v>
      </c>
      <c r="E69" s="18" t="s">
        <v>228</v>
      </c>
      <c r="F69" s="18">
        <v>200</v>
      </c>
      <c r="G69" s="15">
        <v>12</v>
      </c>
      <c r="H69" s="15">
        <v>30</v>
      </c>
      <c r="I69" s="15">
        <v>41</v>
      </c>
    </row>
    <row r="70" spans="1:9" s="10" customFormat="1" ht="131.25">
      <c r="A70" s="4" t="s">
        <v>528</v>
      </c>
      <c r="B70" s="18">
        <v>914</v>
      </c>
      <c r="C70" s="17" t="s">
        <v>9</v>
      </c>
      <c r="D70" s="17" t="s">
        <v>136</v>
      </c>
      <c r="E70" s="18" t="s">
        <v>230</v>
      </c>
      <c r="F70" s="111"/>
      <c r="G70" s="15">
        <f>SUM(G71:G72)</f>
        <v>503</v>
      </c>
      <c r="H70" s="15">
        <f t="shared" ref="H70:I70" si="28">SUM(H71:H72)</f>
        <v>498</v>
      </c>
      <c r="I70" s="15">
        <f t="shared" si="28"/>
        <v>516</v>
      </c>
    </row>
    <row r="71" spans="1:9" s="10" customFormat="1" ht="168.75">
      <c r="A71" s="4" t="s">
        <v>232</v>
      </c>
      <c r="B71" s="18">
        <v>914</v>
      </c>
      <c r="C71" s="17" t="s">
        <v>9</v>
      </c>
      <c r="D71" s="17" t="s">
        <v>136</v>
      </c>
      <c r="E71" s="18" t="s">
        <v>231</v>
      </c>
      <c r="F71" s="18">
        <v>100</v>
      </c>
      <c r="G71" s="15">
        <v>503</v>
      </c>
      <c r="H71" s="15">
        <v>483</v>
      </c>
      <c r="I71" s="15">
        <v>490</v>
      </c>
    </row>
    <row r="72" spans="1:9" s="10" customFormat="1" ht="131.25">
      <c r="A72" s="4" t="s">
        <v>233</v>
      </c>
      <c r="B72" s="18">
        <v>914</v>
      </c>
      <c r="C72" s="17" t="s">
        <v>9</v>
      </c>
      <c r="D72" s="17" t="s">
        <v>136</v>
      </c>
      <c r="E72" s="18" t="s">
        <v>231</v>
      </c>
      <c r="F72" s="18">
        <v>200</v>
      </c>
      <c r="G72" s="15"/>
      <c r="H72" s="15">
        <v>15</v>
      </c>
      <c r="I72" s="15">
        <v>26</v>
      </c>
    </row>
    <row r="73" spans="1:9" s="10" customFormat="1" ht="75">
      <c r="A73" s="4" t="s">
        <v>239</v>
      </c>
      <c r="B73" s="18">
        <v>914</v>
      </c>
      <c r="C73" s="17" t="s">
        <v>9</v>
      </c>
      <c r="D73" s="17" t="s">
        <v>136</v>
      </c>
      <c r="E73" s="18" t="s">
        <v>235</v>
      </c>
      <c r="F73" s="111"/>
      <c r="G73" s="15">
        <f>SUM(G74:G75)</f>
        <v>471</v>
      </c>
      <c r="H73" s="15">
        <f t="shared" ref="H73:I73" si="29">SUM(H74:H75)</f>
        <v>464</v>
      </c>
      <c r="I73" s="15">
        <f t="shared" si="29"/>
        <v>483</v>
      </c>
    </row>
    <row r="74" spans="1:9" s="10" customFormat="1" ht="112.5">
      <c r="A74" s="4" t="s">
        <v>238</v>
      </c>
      <c r="B74" s="18">
        <v>914</v>
      </c>
      <c r="C74" s="17" t="s">
        <v>9</v>
      </c>
      <c r="D74" s="17" t="s">
        <v>136</v>
      </c>
      <c r="E74" s="18" t="s">
        <v>236</v>
      </c>
      <c r="F74" s="18">
        <v>100</v>
      </c>
      <c r="G74" s="15">
        <v>471</v>
      </c>
      <c r="H74" s="15">
        <v>464</v>
      </c>
      <c r="I74" s="15">
        <v>483</v>
      </c>
    </row>
    <row r="75" spans="1:9" s="10" customFormat="1" ht="75">
      <c r="A75" s="4" t="s">
        <v>237</v>
      </c>
      <c r="B75" s="18">
        <v>914</v>
      </c>
      <c r="C75" s="17" t="s">
        <v>9</v>
      </c>
      <c r="D75" s="17" t="s">
        <v>136</v>
      </c>
      <c r="E75" s="18" t="s">
        <v>236</v>
      </c>
      <c r="F75" s="18">
        <v>200</v>
      </c>
      <c r="G75" s="15"/>
      <c r="H75" s="15"/>
      <c r="I75" s="15"/>
    </row>
    <row r="76" spans="1:9" s="10" customFormat="1" ht="75">
      <c r="A76" s="4" t="s">
        <v>154</v>
      </c>
      <c r="B76" s="18">
        <v>914</v>
      </c>
      <c r="C76" s="17" t="s">
        <v>9</v>
      </c>
      <c r="D76" s="17" t="s">
        <v>136</v>
      </c>
      <c r="E76" s="18" t="s">
        <v>127</v>
      </c>
      <c r="F76" s="18"/>
      <c r="G76" s="15">
        <f>SUM(G77+G81)</f>
        <v>29299.699999999997</v>
      </c>
      <c r="H76" s="15">
        <f t="shared" ref="H76:I76" si="30">SUM(H77+H81)</f>
        <v>19899</v>
      </c>
      <c r="I76" s="15">
        <f t="shared" si="30"/>
        <v>20235</v>
      </c>
    </row>
    <row r="77" spans="1:9" s="10" customFormat="1" ht="37.5">
      <c r="A77" s="4" t="s">
        <v>155</v>
      </c>
      <c r="B77" s="18">
        <v>914</v>
      </c>
      <c r="C77" s="17" t="s">
        <v>9</v>
      </c>
      <c r="D77" s="17" t="s">
        <v>136</v>
      </c>
      <c r="E77" s="18" t="s">
        <v>128</v>
      </c>
      <c r="F77" s="18"/>
      <c r="G77" s="15">
        <f>SUM(G78)</f>
        <v>21837.8</v>
      </c>
      <c r="H77" s="15">
        <f t="shared" ref="H77:I77" si="31">SUM(H78)</f>
        <v>19899</v>
      </c>
      <c r="I77" s="15">
        <f t="shared" si="31"/>
        <v>20235</v>
      </c>
    </row>
    <row r="78" spans="1:9" s="10" customFormat="1" ht="37.5">
      <c r="A78" s="4" t="s">
        <v>133</v>
      </c>
      <c r="B78" s="18">
        <v>914</v>
      </c>
      <c r="C78" s="17" t="s">
        <v>9</v>
      </c>
      <c r="D78" s="17" t="s">
        <v>136</v>
      </c>
      <c r="E78" s="18" t="s">
        <v>134</v>
      </c>
      <c r="F78" s="111"/>
      <c r="G78" s="15">
        <f>SUM(G79:G80)</f>
        <v>21837.8</v>
      </c>
      <c r="H78" s="15">
        <f t="shared" ref="H78:I78" si="32">SUM(H79:H80)</f>
        <v>19899</v>
      </c>
      <c r="I78" s="15">
        <f t="shared" si="32"/>
        <v>20235</v>
      </c>
    </row>
    <row r="79" spans="1:9" s="10" customFormat="1" ht="131.25">
      <c r="A79" s="4" t="s">
        <v>138</v>
      </c>
      <c r="B79" s="18">
        <v>914</v>
      </c>
      <c r="C79" s="17" t="s">
        <v>9</v>
      </c>
      <c r="D79" s="17" t="s">
        <v>136</v>
      </c>
      <c r="E79" s="18" t="s">
        <v>135</v>
      </c>
      <c r="F79" s="18">
        <v>100</v>
      </c>
      <c r="G79" s="15">
        <v>19884.7</v>
      </c>
      <c r="H79" s="15">
        <v>18367</v>
      </c>
      <c r="I79" s="15">
        <v>18553</v>
      </c>
    </row>
    <row r="80" spans="1:9" s="10" customFormat="1" ht="75">
      <c r="A80" s="4" t="s">
        <v>139</v>
      </c>
      <c r="B80" s="18">
        <v>914</v>
      </c>
      <c r="C80" s="17" t="s">
        <v>9</v>
      </c>
      <c r="D80" s="17" t="s">
        <v>136</v>
      </c>
      <c r="E80" s="18" t="s">
        <v>135</v>
      </c>
      <c r="F80" s="18">
        <v>200</v>
      </c>
      <c r="G80" s="15">
        <v>1953.1</v>
      </c>
      <c r="H80" s="15">
        <v>1532</v>
      </c>
      <c r="I80" s="15">
        <v>1682</v>
      </c>
    </row>
    <row r="81" spans="1:10" s="10" customFormat="1" ht="56.25">
      <c r="A81" s="4" t="s">
        <v>529</v>
      </c>
      <c r="B81" s="18">
        <v>914</v>
      </c>
      <c r="C81" s="17" t="s">
        <v>9</v>
      </c>
      <c r="D81" s="17" t="s">
        <v>136</v>
      </c>
      <c r="E81" s="18" t="s">
        <v>141</v>
      </c>
      <c r="F81" s="18"/>
      <c r="G81" s="15">
        <f>SUM(G82)</f>
        <v>7461.9</v>
      </c>
      <c r="H81" s="15">
        <f t="shared" ref="H81:I81" si="33">SUM(H82)</f>
        <v>0</v>
      </c>
      <c r="I81" s="15">
        <f t="shared" si="33"/>
        <v>0</v>
      </c>
    </row>
    <row r="82" spans="1:10" s="10" customFormat="1" ht="56.25">
      <c r="A82" s="4" t="s">
        <v>530</v>
      </c>
      <c r="B82" s="18">
        <v>914</v>
      </c>
      <c r="C82" s="17" t="s">
        <v>9</v>
      </c>
      <c r="D82" s="17" t="s">
        <v>136</v>
      </c>
      <c r="E82" s="18" t="s">
        <v>143</v>
      </c>
      <c r="F82" s="18"/>
      <c r="G82" s="15">
        <f>SUM(G84+G85+G86+G87+G83)</f>
        <v>7461.9</v>
      </c>
      <c r="H82" s="15">
        <f t="shared" ref="H82:I82" si="34">SUM(H84+H85+H86+H87+H83)</f>
        <v>0</v>
      </c>
      <c r="I82" s="15">
        <f t="shared" si="34"/>
        <v>0</v>
      </c>
    </row>
    <row r="83" spans="1:10" s="10" customFormat="1" ht="56.25">
      <c r="A83" s="4" t="s">
        <v>546</v>
      </c>
      <c r="B83" s="18">
        <v>914</v>
      </c>
      <c r="C83" s="17" t="s">
        <v>9</v>
      </c>
      <c r="D83" s="17" t="s">
        <v>136</v>
      </c>
      <c r="E83" s="18" t="s">
        <v>547</v>
      </c>
      <c r="F83" s="18">
        <v>200</v>
      </c>
      <c r="G83" s="15"/>
      <c r="H83" s="15"/>
      <c r="I83" s="15"/>
    </row>
    <row r="84" spans="1:10" s="10" customFormat="1" ht="37.5">
      <c r="A84" s="11" t="s">
        <v>816</v>
      </c>
      <c r="B84" s="18">
        <v>914</v>
      </c>
      <c r="C84" s="17" t="s">
        <v>9</v>
      </c>
      <c r="D84" s="17" t="s">
        <v>136</v>
      </c>
      <c r="E84" s="18" t="s">
        <v>198</v>
      </c>
      <c r="F84" s="18">
        <v>200</v>
      </c>
      <c r="G84" s="15">
        <v>28</v>
      </c>
      <c r="H84" s="15"/>
      <c r="I84" s="15"/>
    </row>
    <row r="85" spans="1:10" s="10" customFormat="1" ht="187.5">
      <c r="A85" s="4" t="s">
        <v>778</v>
      </c>
      <c r="B85" s="18">
        <v>914</v>
      </c>
      <c r="C85" s="17" t="s">
        <v>9</v>
      </c>
      <c r="D85" s="17" t="s">
        <v>136</v>
      </c>
      <c r="E85" s="18" t="s">
        <v>144</v>
      </c>
      <c r="F85" s="18">
        <v>100</v>
      </c>
      <c r="G85" s="15">
        <v>7433.9</v>
      </c>
      <c r="H85" s="15"/>
      <c r="I85" s="15"/>
      <c r="J85" s="19" t="s">
        <v>672</v>
      </c>
    </row>
    <row r="86" spans="1:10" s="10" customFormat="1" ht="150">
      <c r="A86" s="4" t="s">
        <v>779</v>
      </c>
      <c r="B86" s="18">
        <v>914</v>
      </c>
      <c r="C86" s="17" t="s">
        <v>9</v>
      </c>
      <c r="D86" s="17" t="s">
        <v>136</v>
      </c>
      <c r="E86" s="18" t="s">
        <v>144</v>
      </c>
      <c r="F86" s="18">
        <v>200</v>
      </c>
      <c r="G86" s="15"/>
      <c r="H86" s="15"/>
      <c r="I86" s="15"/>
    </row>
    <row r="87" spans="1:10" s="10" customFormat="1" ht="75">
      <c r="A87" s="12" t="s">
        <v>197</v>
      </c>
      <c r="B87" s="18">
        <v>914</v>
      </c>
      <c r="C87" s="17" t="s">
        <v>9</v>
      </c>
      <c r="D87" s="17" t="s">
        <v>136</v>
      </c>
      <c r="E87" s="18" t="s">
        <v>518</v>
      </c>
      <c r="F87" s="18">
        <v>200</v>
      </c>
      <c r="G87" s="15"/>
      <c r="H87" s="15"/>
      <c r="I87" s="15"/>
    </row>
    <row r="88" spans="1:10" s="10" customFormat="1" ht="18.75">
      <c r="A88" s="105" t="s">
        <v>188</v>
      </c>
      <c r="B88" s="18">
        <v>914</v>
      </c>
      <c r="C88" s="17" t="s">
        <v>174</v>
      </c>
      <c r="D88" s="17"/>
      <c r="E88" s="18"/>
      <c r="F88" s="18"/>
      <c r="G88" s="15">
        <f>SUM(G89)</f>
        <v>326.8</v>
      </c>
      <c r="H88" s="15">
        <f t="shared" ref="H88:I92" si="35">SUM(H89)</f>
        <v>50</v>
      </c>
      <c r="I88" s="15">
        <f t="shared" si="35"/>
        <v>50</v>
      </c>
    </row>
    <row r="89" spans="1:10" s="10" customFormat="1" ht="18.75">
      <c r="A89" s="4" t="s">
        <v>187</v>
      </c>
      <c r="B89" s="18">
        <v>914</v>
      </c>
      <c r="C89" s="17" t="s">
        <v>174</v>
      </c>
      <c r="D89" s="17" t="s">
        <v>118</v>
      </c>
      <c r="E89" s="18"/>
      <c r="F89" s="18"/>
      <c r="G89" s="15">
        <f>SUM(G90)</f>
        <v>326.8</v>
      </c>
      <c r="H89" s="15">
        <f t="shared" si="35"/>
        <v>50</v>
      </c>
      <c r="I89" s="15">
        <f t="shared" si="35"/>
        <v>50</v>
      </c>
    </row>
    <row r="90" spans="1:10" s="10" customFormat="1" ht="75">
      <c r="A90" s="4" t="s">
        <v>154</v>
      </c>
      <c r="B90" s="18">
        <v>914</v>
      </c>
      <c r="C90" s="17" t="s">
        <v>174</v>
      </c>
      <c r="D90" s="17" t="s">
        <v>118</v>
      </c>
      <c r="E90" s="18" t="s">
        <v>127</v>
      </c>
      <c r="F90" s="18"/>
      <c r="G90" s="15">
        <f>SUM(G91)</f>
        <v>326.8</v>
      </c>
      <c r="H90" s="15">
        <f t="shared" si="35"/>
        <v>50</v>
      </c>
      <c r="I90" s="15">
        <f t="shared" si="35"/>
        <v>50</v>
      </c>
    </row>
    <row r="91" spans="1:10" s="10" customFormat="1" ht="37.5">
      <c r="A91" s="4" t="s">
        <v>155</v>
      </c>
      <c r="B91" s="18">
        <v>914</v>
      </c>
      <c r="C91" s="17" t="s">
        <v>174</v>
      </c>
      <c r="D91" s="17" t="s">
        <v>118</v>
      </c>
      <c r="E91" s="18" t="s">
        <v>128</v>
      </c>
      <c r="F91" s="18"/>
      <c r="G91" s="15">
        <f>SUM(G92)</f>
        <v>326.8</v>
      </c>
      <c r="H91" s="15">
        <f t="shared" si="35"/>
        <v>50</v>
      </c>
      <c r="I91" s="15">
        <f t="shared" si="35"/>
        <v>50</v>
      </c>
    </row>
    <row r="92" spans="1:10" s="10" customFormat="1" ht="37.5">
      <c r="A92" s="4" t="s">
        <v>191</v>
      </c>
      <c r="B92" s="18">
        <v>914</v>
      </c>
      <c r="C92" s="17" t="s">
        <v>174</v>
      </c>
      <c r="D92" s="17" t="s">
        <v>118</v>
      </c>
      <c r="E92" s="18" t="s">
        <v>190</v>
      </c>
      <c r="F92" s="18"/>
      <c r="G92" s="15">
        <f>SUM(G93)</f>
        <v>326.8</v>
      </c>
      <c r="H92" s="15">
        <f t="shared" si="35"/>
        <v>50</v>
      </c>
      <c r="I92" s="15">
        <f t="shared" si="35"/>
        <v>50</v>
      </c>
    </row>
    <row r="93" spans="1:10" s="10" customFormat="1" ht="93.75">
      <c r="A93" s="4" t="s">
        <v>192</v>
      </c>
      <c r="B93" s="18">
        <v>914</v>
      </c>
      <c r="C93" s="17" t="s">
        <v>174</v>
      </c>
      <c r="D93" s="17" t="s">
        <v>118</v>
      </c>
      <c r="E93" s="18" t="s">
        <v>189</v>
      </c>
      <c r="F93" s="18">
        <v>200</v>
      </c>
      <c r="G93" s="15">
        <v>326.8</v>
      </c>
      <c r="H93" s="15">
        <v>50</v>
      </c>
      <c r="I93" s="15">
        <v>50</v>
      </c>
    </row>
    <row r="94" spans="1:10" s="10" customFormat="1" ht="37.5">
      <c r="A94" s="4" t="s">
        <v>146</v>
      </c>
      <c r="B94" s="18">
        <v>914</v>
      </c>
      <c r="C94" s="17" t="s">
        <v>46</v>
      </c>
      <c r="D94" s="17"/>
      <c r="E94" s="18"/>
      <c r="F94" s="18"/>
      <c r="G94" s="15">
        <f>SUM(G95)</f>
        <v>80</v>
      </c>
      <c r="H94" s="15">
        <f t="shared" ref="H94:I95" si="36">SUM(H95)</f>
        <v>76</v>
      </c>
      <c r="I94" s="15">
        <f t="shared" si="36"/>
        <v>76</v>
      </c>
    </row>
    <row r="95" spans="1:10" s="10" customFormat="1" ht="56.25">
      <c r="A95" s="4" t="s">
        <v>147</v>
      </c>
      <c r="B95" s="18">
        <v>914</v>
      </c>
      <c r="C95" s="17" t="s">
        <v>46</v>
      </c>
      <c r="D95" s="17" t="s">
        <v>145</v>
      </c>
      <c r="E95" s="18"/>
      <c r="F95" s="18"/>
      <c r="G95" s="15">
        <f>SUM(G96)</f>
        <v>80</v>
      </c>
      <c r="H95" s="15">
        <f t="shared" si="36"/>
        <v>76</v>
      </c>
      <c r="I95" s="15">
        <f t="shared" si="36"/>
        <v>76</v>
      </c>
    </row>
    <row r="96" spans="1:10" s="10" customFormat="1" ht="93.75">
      <c r="A96" s="4" t="s">
        <v>156</v>
      </c>
      <c r="B96" s="18">
        <v>914</v>
      </c>
      <c r="C96" s="17" t="s">
        <v>46</v>
      </c>
      <c r="D96" s="17" t="s">
        <v>145</v>
      </c>
      <c r="E96" s="18" t="s">
        <v>149</v>
      </c>
      <c r="F96" s="111"/>
      <c r="G96" s="15">
        <f>SUM(G101+G97)</f>
        <v>80</v>
      </c>
      <c r="H96" s="15">
        <f t="shared" ref="H96:I96" si="37">SUM(H101+H97)</f>
        <v>76</v>
      </c>
      <c r="I96" s="15">
        <f t="shared" si="37"/>
        <v>76</v>
      </c>
    </row>
    <row r="97" spans="1:9" s="10" customFormat="1" ht="56.25">
      <c r="A97" s="8" t="s">
        <v>166</v>
      </c>
      <c r="B97" s="18">
        <v>914</v>
      </c>
      <c r="C97" s="17" t="s">
        <v>46</v>
      </c>
      <c r="D97" s="17" t="s">
        <v>145</v>
      </c>
      <c r="E97" s="18" t="s">
        <v>165</v>
      </c>
      <c r="F97" s="111"/>
      <c r="G97" s="15">
        <f>SUM(G98:G100)</f>
        <v>70</v>
      </c>
      <c r="H97" s="15">
        <f t="shared" ref="H97:I97" si="38">SUM(H98:H100)</f>
        <v>66</v>
      </c>
      <c r="I97" s="15">
        <f t="shared" si="38"/>
        <v>66</v>
      </c>
    </row>
    <row r="98" spans="1:9" s="10" customFormat="1" ht="56.25">
      <c r="A98" s="4" t="s">
        <v>512</v>
      </c>
      <c r="B98" s="18">
        <v>914</v>
      </c>
      <c r="C98" s="17" t="s">
        <v>46</v>
      </c>
      <c r="D98" s="17" t="s">
        <v>145</v>
      </c>
      <c r="E98" s="18" t="s">
        <v>511</v>
      </c>
      <c r="F98" s="18">
        <v>200</v>
      </c>
      <c r="G98" s="15">
        <v>35</v>
      </c>
      <c r="H98" s="15">
        <v>35</v>
      </c>
      <c r="I98" s="15">
        <v>35</v>
      </c>
    </row>
    <row r="99" spans="1:9" s="10" customFormat="1" ht="56.25">
      <c r="A99" s="4" t="s">
        <v>171</v>
      </c>
      <c r="B99" s="18">
        <v>914</v>
      </c>
      <c r="C99" s="17" t="s">
        <v>46</v>
      </c>
      <c r="D99" s="17" t="s">
        <v>145</v>
      </c>
      <c r="E99" s="18" t="s">
        <v>167</v>
      </c>
      <c r="F99" s="18">
        <v>200</v>
      </c>
      <c r="G99" s="15">
        <v>5</v>
      </c>
      <c r="H99" s="15">
        <v>1</v>
      </c>
      <c r="I99" s="15">
        <v>1</v>
      </c>
    </row>
    <row r="100" spans="1:9" s="10" customFormat="1" ht="75">
      <c r="A100" s="8" t="s">
        <v>172</v>
      </c>
      <c r="B100" s="18">
        <v>914</v>
      </c>
      <c r="C100" s="17" t="s">
        <v>46</v>
      </c>
      <c r="D100" s="17" t="s">
        <v>145</v>
      </c>
      <c r="E100" s="18" t="s">
        <v>168</v>
      </c>
      <c r="F100" s="18">
        <v>200</v>
      </c>
      <c r="G100" s="15">
        <v>30</v>
      </c>
      <c r="H100" s="15">
        <v>30</v>
      </c>
      <c r="I100" s="15">
        <v>30</v>
      </c>
    </row>
    <row r="101" spans="1:9" s="10" customFormat="1" ht="56.25">
      <c r="A101" s="4" t="s">
        <v>531</v>
      </c>
      <c r="B101" s="18">
        <v>914</v>
      </c>
      <c r="C101" s="17" t="s">
        <v>46</v>
      </c>
      <c r="D101" s="17" t="s">
        <v>145</v>
      </c>
      <c r="E101" s="18" t="s">
        <v>150</v>
      </c>
      <c r="F101" s="111"/>
      <c r="G101" s="15">
        <f>SUM(G102:G103)</f>
        <v>10</v>
      </c>
      <c r="H101" s="15">
        <f t="shared" ref="H101:I101" si="39">SUM(H102:H103)</f>
        <v>10</v>
      </c>
      <c r="I101" s="15">
        <f t="shared" si="39"/>
        <v>10</v>
      </c>
    </row>
    <row r="102" spans="1:9" s="10" customFormat="1" ht="131.25">
      <c r="A102" s="4" t="s">
        <v>169</v>
      </c>
      <c r="B102" s="18">
        <v>914</v>
      </c>
      <c r="C102" s="17" t="s">
        <v>46</v>
      </c>
      <c r="D102" s="17" t="s">
        <v>145</v>
      </c>
      <c r="E102" s="18" t="s">
        <v>173</v>
      </c>
      <c r="F102" s="18">
        <v>100</v>
      </c>
      <c r="G102" s="15">
        <v>0</v>
      </c>
      <c r="H102" s="15"/>
      <c r="I102" s="15"/>
    </row>
    <row r="103" spans="1:9" s="10" customFormat="1" ht="93.75">
      <c r="A103" s="4" t="s">
        <v>170</v>
      </c>
      <c r="B103" s="18">
        <v>914</v>
      </c>
      <c r="C103" s="17" t="s">
        <v>46</v>
      </c>
      <c r="D103" s="17" t="s">
        <v>145</v>
      </c>
      <c r="E103" s="18" t="s">
        <v>173</v>
      </c>
      <c r="F103" s="18">
        <v>200</v>
      </c>
      <c r="G103" s="15">
        <v>10</v>
      </c>
      <c r="H103" s="15">
        <v>10</v>
      </c>
      <c r="I103" s="15">
        <v>10</v>
      </c>
    </row>
    <row r="104" spans="1:9" s="10" customFormat="1" ht="18.75">
      <c r="A104" s="4" t="s">
        <v>151</v>
      </c>
      <c r="B104" s="18">
        <v>914</v>
      </c>
      <c r="C104" s="17" t="s">
        <v>118</v>
      </c>
      <c r="D104" s="17"/>
      <c r="E104" s="18"/>
      <c r="F104" s="18"/>
      <c r="G104" s="15">
        <f>SUM(G105+G128+G120+G114)</f>
        <v>129189.29999999999</v>
      </c>
      <c r="H104" s="15">
        <f t="shared" ref="H104:I104" si="40">SUM(H105+H128+H120+H114)</f>
        <v>73368.600000000006</v>
      </c>
      <c r="I104" s="15">
        <f t="shared" si="40"/>
        <v>74051.3</v>
      </c>
    </row>
    <row r="105" spans="1:9" s="10" customFormat="1" ht="18.75">
      <c r="A105" s="4" t="s">
        <v>152</v>
      </c>
      <c r="B105" s="18">
        <v>914</v>
      </c>
      <c r="C105" s="17" t="s">
        <v>118</v>
      </c>
      <c r="D105" s="17" t="s">
        <v>153</v>
      </c>
      <c r="E105" s="18"/>
      <c r="F105" s="18"/>
      <c r="G105" s="15">
        <f>SUM(G106)</f>
        <v>4197.8</v>
      </c>
      <c r="H105" s="15">
        <f t="shared" ref="H105:I106" si="41">SUM(H106)</f>
        <v>3476.6</v>
      </c>
      <c r="I105" s="15">
        <f t="shared" si="41"/>
        <v>3463.3</v>
      </c>
    </row>
    <row r="106" spans="1:9" s="10" customFormat="1" ht="75">
      <c r="A106" s="4" t="s">
        <v>157</v>
      </c>
      <c r="B106" s="18">
        <v>914</v>
      </c>
      <c r="C106" s="17" t="s">
        <v>118</v>
      </c>
      <c r="D106" s="17" t="s">
        <v>153</v>
      </c>
      <c r="E106" s="18" t="s">
        <v>158</v>
      </c>
      <c r="F106" s="18"/>
      <c r="G106" s="15">
        <f>SUM(G107)</f>
        <v>4197.8</v>
      </c>
      <c r="H106" s="15">
        <f t="shared" si="41"/>
        <v>3476.6</v>
      </c>
      <c r="I106" s="15">
        <f t="shared" si="41"/>
        <v>3463.3</v>
      </c>
    </row>
    <row r="107" spans="1:9" s="10" customFormat="1" ht="56.25">
      <c r="A107" s="4" t="s">
        <v>159</v>
      </c>
      <c r="B107" s="18">
        <v>914</v>
      </c>
      <c r="C107" s="17" t="s">
        <v>118</v>
      </c>
      <c r="D107" s="17" t="s">
        <v>153</v>
      </c>
      <c r="E107" s="18" t="s">
        <v>160</v>
      </c>
      <c r="F107" s="18"/>
      <c r="G107" s="15">
        <f>SUM(G108+G112)</f>
        <v>4197.8</v>
      </c>
      <c r="H107" s="15">
        <f t="shared" ref="H107:I107" si="42">SUM(H108+H112)</f>
        <v>3476.6</v>
      </c>
      <c r="I107" s="15">
        <f t="shared" si="42"/>
        <v>3463.3</v>
      </c>
    </row>
    <row r="108" spans="1:9" s="10" customFormat="1" ht="37.5">
      <c r="A108" s="4" t="s">
        <v>491</v>
      </c>
      <c r="B108" s="18">
        <v>914</v>
      </c>
      <c r="C108" s="17" t="s">
        <v>118</v>
      </c>
      <c r="D108" s="17" t="s">
        <v>153</v>
      </c>
      <c r="E108" s="18" t="s">
        <v>161</v>
      </c>
      <c r="F108" s="18"/>
      <c r="G108" s="15">
        <f>SUM(G109:G111)</f>
        <v>3963.8</v>
      </c>
      <c r="H108" s="15">
        <f>SUM(H109:H111)</f>
        <v>3380</v>
      </c>
      <c r="I108" s="15">
        <f>SUM(I109:I111)</f>
        <v>3380</v>
      </c>
    </row>
    <row r="109" spans="1:9" s="10" customFormat="1" ht="131.25">
      <c r="A109" s="4" t="s">
        <v>163</v>
      </c>
      <c r="B109" s="18">
        <v>914</v>
      </c>
      <c r="C109" s="17" t="s">
        <v>118</v>
      </c>
      <c r="D109" s="17" t="s">
        <v>153</v>
      </c>
      <c r="E109" s="18" t="s">
        <v>162</v>
      </c>
      <c r="F109" s="18">
        <v>100</v>
      </c>
      <c r="G109" s="15">
        <v>3236.8</v>
      </c>
      <c r="H109" s="15">
        <v>2982</v>
      </c>
      <c r="I109" s="15">
        <v>2982</v>
      </c>
    </row>
    <row r="110" spans="1:9" s="10" customFormat="1" ht="75">
      <c r="A110" s="4" t="s">
        <v>164</v>
      </c>
      <c r="B110" s="18">
        <v>914</v>
      </c>
      <c r="C110" s="17" t="s">
        <v>118</v>
      </c>
      <c r="D110" s="17" t="s">
        <v>153</v>
      </c>
      <c r="E110" s="18" t="s">
        <v>162</v>
      </c>
      <c r="F110" s="18">
        <v>200</v>
      </c>
      <c r="G110" s="15">
        <v>722</v>
      </c>
      <c r="H110" s="15">
        <v>393</v>
      </c>
      <c r="I110" s="15">
        <v>393</v>
      </c>
    </row>
    <row r="111" spans="1:9" s="10" customFormat="1" ht="56.25">
      <c r="A111" s="4" t="s">
        <v>58</v>
      </c>
      <c r="B111" s="18">
        <v>914</v>
      </c>
      <c r="C111" s="17" t="s">
        <v>118</v>
      </c>
      <c r="D111" s="17" t="s">
        <v>153</v>
      </c>
      <c r="E111" s="18" t="s">
        <v>162</v>
      </c>
      <c r="F111" s="18">
        <v>800</v>
      </c>
      <c r="G111" s="15">
        <v>5</v>
      </c>
      <c r="H111" s="15">
        <v>5</v>
      </c>
      <c r="I111" s="15">
        <v>5</v>
      </c>
    </row>
    <row r="112" spans="1:9" s="10" customFormat="1" ht="37.5">
      <c r="A112" s="4" t="s">
        <v>245</v>
      </c>
      <c r="B112" s="18">
        <v>914</v>
      </c>
      <c r="C112" s="17" t="s">
        <v>118</v>
      </c>
      <c r="D112" s="17" t="s">
        <v>153</v>
      </c>
      <c r="E112" s="18" t="s">
        <v>244</v>
      </c>
      <c r="F112" s="18"/>
      <c r="G112" s="15">
        <f>SUM(G113)</f>
        <v>234</v>
      </c>
      <c r="H112" s="15">
        <f t="shared" ref="H112:I112" si="43">SUM(H113)</f>
        <v>96.6</v>
      </c>
      <c r="I112" s="15">
        <f t="shared" si="43"/>
        <v>83.3</v>
      </c>
    </row>
    <row r="113" spans="1:10" s="10" customFormat="1" ht="75">
      <c r="A113" s="4" t="s">
        <v>532</v>
      </c>
      <c r="B113" s="18">
        <v>914</v>
      </c>
      <c r="C113" s="17" t="s">
        <v>118</v>
      </c>
      <c r="D113" s="17" t="s">
        <v>153</v>
      </c>
      <c r="E113" s="18" t="s">
        <v>494</v>
      </c>
      <c r="F113" s="18">
        <v>200</v>
      </c>
      <c r="G113" s="15">
        <v>234</v>
      </c>
      <c r="H113" s="15">
        <v>96.6</v>
      </c>
      <c r="I113" s="15">
        <v>83.3</v>
      </c>
    </row>
    <row r="114" spans="1:10" s="10" customFormat="1" ht="18.75">
      <c r="A114" s="4" t="s">
        <v>293</v>
      </c>
      <c r="B114" s="18">
        <v>914</v>
      </c>
      <c r="C114" s="17" t="s">
        <v>118</v>
      </c>
      <c r="D114" s="17" t="s">
        <v>67</v>
      </c>
      <c r="E114" s="18"/>
      <c r="F114" s="18"/>
      <c r="G114" s="15">
        <f>SUM(G115)</f>
        <v>4178.3999999999996</v>
      </c>
      <c r="H114" s="15">
        <f t="shared" ref="H114:I116" si="44">SUM(H115)</f>
        <v>5412.8</v>
      </c>
      <c r="I114" s="15">
        <f t="shared" si="44"/>
        <v>5412.8</v>
      </c>
    </row>
    <row r="115" spans="1:10" s="10" customFormat="1" ht="93.75">
      <c r="A115" s="4" t="s">
        <v>493</v>
      </c>
      <c r="B115" s="18">
        <v>914</v>
      </c>
      <c r="C115" s="17" t="s">
        <v>118</v>
      </c>
      <c r="D115" s="17" t="s">
        <v>67</v>
      </c>
      <c r="E115" s="18" t="s">
        <v>268</v>
      </c>
      <c r="F115" s="18"/>
      <c r="G115" s="15">
        <f>SUM(G116)</f>
        <v>4178.3999999999996</v>
      </c>
      <c r="H115" s="15">
        <f t="shared" si="44"/>
        <v>5412.8</v>
      </c>
      <c r="I115" s="15">
        <f t="shared" si="44"/>
        <v>5412.8</v>
      </c>
    </row>
    <row r="116" spans="1:10" s="10" customFormat="1" ht="56.25">
      <c r="A116" s="4" t="s">
        <v>288</v>
      </c>
      <c r="B116" s="18">
        <v>914</v>
      </c>
      <c r="C116" s="17" t="s">
        <v>118</v>
      </c>
      <c r="D116" s="17" t="s">
        <v>67</v>
      </c>
      <c r="E116" s="18" t="s">
        <v>284</v>
      </c>
      <c r="F116" s="18"/>
      <c r="G116" s="15">
        <f>SUM(G117)</f>
        <v>4178.3999999999996</v>
      </c>
      <c r="H116" s="15">
        <f t="shared" si="44"/>
        <v>5412.8</v>
      </c>
      <c r="I116" s="15">
        <f t="shared" si="44"/>
        <v>5412.8</v>
      </c>
    </row>
    <row r="117" spans="1:10" s="10" customFormat="1" ht="56.25">
      <c r="A117" s="4" t="s">
        <v>296</v>
      </c>
      <c r="B117" s="18">
        <v>914</v>
      </c>
      <c r="C117" s="17" t="s">
        <v>118</v>
      </c>
      <c r="D117" s="17" t="s">
        <v>67</v>
      </c>
      <c r="E117" s="18" t="s">
        <v>294</v>
      </c>
      <c r="F117" s="18"/>
      <c r="G117" s="15">
        <f>SUM(G118+G119)</f>
        <v>4178.3999999999996</v>
      </c>
      <c r="H117" s="15">
        <f>SUM(H118+H119)</f>
        <v>5412.8</v>
      </c>
      <c r="I117" s="15">
        <f>SUM(I118+I119)</f>
        <v>5412.8</v>
      </c>
    </row>
    <row r="118" spans="1:10" s="10" customFormat="1" ht="93.75">
      <c r="A118" s="4" t="s">
        <v>699</v>
      </c>
      <c r="B118" s="18">
        <v>914</v>
      </c>
      <c r="C118" s="17" t="s">
        <v>118</v>
      </c>
      <c r="D118" s="17" t="s">
        <v>67</v>
      </c>
      <c r="E118" s="18" t="s">
        <v>295</v>
      </c>
      <c r="F118" s="18">
        <v>200</v>
      </c>
      <c r="G118" s="15">
        <v>796.8</v>
      </c>
      <c r="H118" s="15">
        <v>4000</v>
      </c>
      <c r="I118" s="15">
        <v>4000</v>
      </c>
    </row>
    <row r="119" spans="1:10" s="10" customFormat="1" ht="112.5">
      <c r="A119" s="4" t="s">
        <v>713</v>
      </c>
      <c r="B119" s="18">
        <v>914</v>
      </c>
      <c r="C119" s="17" t="s">
        <v>118</v>
      </c>
      <c r="D119" s="17" t="s">
        <v>67</v>
      </c>
      <c r="E119" s="18" t="s">
        <v>711</v>
      </c>
      <c r="F119" s="18">
        <v>200</v>
      </c>
      <c r="G119" s="15">
        <v>3381.6</v>
      </c>
      <c r="H119" s="15">
        <v>1412.8</v>
      </c>
      <c r="I119" s="15">
        <v>1412.8</v>
      </c>
    </row>
    <row r="120" spans="1:10" s="10" customFormat="1" ht="18.75">
      <c r="A120" s="4" t="s">
        <v>287</v>
      </c>
      <c r="B120" s="18">
        <v>914</v>
      </c>
      <c r="C120" s="17" t="s">
        <v>118</v>
      </c>
      <c r="D120" s="17" t="s">
        <v>145</v>
      </c>
      <c r="E120" s="18"/>
      <c r="F120" s="18"/>
      <c r="G120" s="15">
        <f>SUM(G121)</f>
        <v>104492.9</v>
      </c>
      <c r="H120" s="15">
        <f t="shared" ref="H120:I122" si="45">SUM(H121)</f>
        <v>53835.4</v>
      </c>
      <c r="I120" s="15">
        <f t="shared" si="45"/>
        <v>55912.4</v>
      </c>
    </row>
    <row r="121" spans="1:10" s="10" customFormat="1" ht="93.75">
      <c r="A121" s="4" t="s">
        <v>493</v>
      </c>
      <c r="B121" s="18">
        <v>914</v>
      </c>
      <c r="C121" s="17" t="s">
        <v>118</v>
      </c>
      <c r="D121" s="17" t="s">
        <v>145</v>
      </c>
      <c r="E121" s="18" t="s">
        <v>268</v>
      </c>
      <c r="F121" s="18"/>
      <c r="G121" s="15">
        <f>SUM(G122)</f>
        <v>104492.9</v>
      </c>
      <c r="H121" s="15">
        <f t="shared" si="45"/>
        <v>53835.4</v>
      </c>
      <c r="I121" s="15">
        <f t="shared" si="45"/>
        <v>55912.4</v>
      </c>
    </row>
    <row r="122" spans="1:10" s="10" customFormat="1" ht="56.25">
      <c r="A122" s="4" t="s">
        <v>288</v>
      </c>
      <c r="B122" s="18">
        <v>914</v>
      </c>
      <c r="C122" s="17" t="s">
        <v>118</v>
      </c>
      <c r="D122" s="17" t="s">
        <v>145</v>
      </c>
      <c r="E122" s="18" t="s">
        <v>284</v>
      </c>
      <c r="F122" s="18"/>
      <c r="G122" s="15">
        <f>SUM(G123)</f>
        <v>104492.9</v>
      </c>
      <c r="H122" s="15">
        <f t="shared" si="45"/>
        <v>53835.4</v>
      </c>
      <c r="I122" s="15">
        <f t="shared" si="45"/>
        <v>55912.4</v>
      </c>
    </row>
    <row r="123" spans="1:10" s="10" customFormat="1" ht="56.25">
      <c r="A123" s="4" t="s">
        <v>289</v>
      </c>
      <c r="B123" s="18">
        <v>914</v>
      </c>
      <c r="C123" s="17" t="s">
        <v>118</v>
      </c>
      <c r="D123" s="17" t="s">
        <v>145</v>
      </c>
      <c r="E123" s="18" t="s">
        <v>285</v>
      </c>
      <c r="F123" s="18"/>
      <c r="G123" s="15">
        <f>SUM(G124:G127)</f>
        <v>104492.9</v>
      </c>
      <c r="H123" s="15">
        <f t="shared" ref="H123:I123" si="46">SUM(H124:H127)</f>
        <v>53835.4</v>
      </c>
      <c r="I123" s="15">
        <f t="shared" si="46"/>
        <v>55912.4</v>
      </c>
    </row>
    <row r="124" spans="1:10" s="10" customFormat="1" ht="93.75">
      <c r="A124" s="4" t="s">
        <v>290</v>
      </c>
      <c r="B124" s="18">
        <v>914</v>
      </c>
      <c r="C124" s="17" t="s">
        <v>118</v>
      </c>
      <c r="D124" s="17" t="s">
        <v>145</v>
      </c>
      <c r="E124" s="18" t="s">
        <v>651</v>
      </c>
      <c r="F124" s="18">
        <v>500</v>
      </c>
      <c r="G124" s="15">
        <v>38006.5</v>
      </c>
      <c r="H124" s="15"/>
      <c r="I124" s="15"/>
      <c r="J124" s="19"/>
    </row>
    <row r="125" spans="1:10" s="10" customFormat="1" ht="93.75">
      <c r="A125" s="4" t="s">
        <v>290</v>
      </c>
      <c r="B125" s="18">
        <v>914</v>
      </c>
      <c r="C125" s="17" t="s">
        <v>118</v>
      </c>
      <c r="D125" s="17" t="s">
        <v>145</v>
      </c>
      <c r="E125" s="18" t="s">
        <v>286</v>
      </c>
      <c r="F125" s="18">
        <v>500</v>
      </c>
      <c r="G125" s="15">
        <v>50153.4</v>
      </c>
      <c r="H125" s="15">
        <v>36106.400000000001</v>
      </c>
      <c r="I125" s="15">
        <v>36106.400000000001</v>
      </c>
    </row>
    <row r="126" spans="1:10" s="10" customFormat="1" ht="112.5">
      <c r="A126" s="4" t="s">
        <v>291</v>
      </c>
      <c r="B126" s="18">
        <v>914</v>
      </c>
      <c r="C126" s="17" t="s">
        <v>118</v>
      </c>
      <c r="D126" s="17" t="s">
        <v>145</v>
      </c>
      <c r="E126" s="18" t="s">
        <v>292</v>
      </c>
      <c r="F126" s="18">
        <v>200</v>
      </c>
      <c r="G126" s="15">
        <v>150.9</v>
      </c>
      <c r="H126" s="15"/>
      <c r="I126" s="15"/>
    </row>
    <row r="127" spans="1:10" s="10" customFormat="1" ht="93.75">
      <c r="A127" s="4" t="s">
        <v>290</v>
      </c>
      <c r="B127" s="18">
        <v>914</v>
      </c>
      <c r="C127" s="17" t="s">
        <v>118</v>
      </c>
      <c r="D127" s="17" t="s">
        <v>145</v>
      </c>
      <c r="E127" s="18" t="s">
        <v>292</v>
      </c>
      <c r="F127" s="18">
        <v>500</v>
      </c>
      <c r="G127" s="15">
        <v>16182.1</v>
      </c>
      <c r="H127" s="15">
        <v>17729</v>
      </c>
      <c r="I127" s="15">
        <v>19806</v>
      </c>
    </row>
    <row r="128" spans="1:10" s="10" customFormat="1" ht="18.75">
      <c r="A128" s="4" t="s">
        <v>184</v>
      </c>
      <c r="B128" s="18">
        <v>914</v>
      </c>
      <c r="C128" s="17" t="s">
        <v>118</v>
      </c>
      <c r="D128" s="17" t="s">
        <v>183</v>
      </c>
      <c r="E128" s="18"/>
      <c r="F128" s="18"/>
      <c r="G128" s="15">
        <f>SUM(G152+G139+G129+G147)</f>
        <v>16320.2</v>
      </c>
      <c r="H128" s="15">
        <f>SUM(H152+H139+H129+H147)</f>
        <v>10643.8</v>
      </c>
      <c r="I128" s="15">
        <f>SUM(I152+I139+I129+I147)</f>
        <v>9262.7999999999993</v>
      </c>
    </row>
    <row r="129" spans="1:9" s="10" customFormat="1" ht="93.75">
      <c r="A129" s="4" t="s">
        <v>493</v>
      </c>
      <c r="B129" s="18">
        <v>914</v>
      </c>
      <c r="C129" s="17" t="s">
        <v>118</v>
      </c>
      <c r="D129" s="17" t="s">
        <v>183</v>
      </c>
      <c r="E129" s="18" t="s">
        <v>268</v>
      </c>
      <c r="F129" s="18"/>
      <c r="G129" s="15">
        <f>SUM(G133+G130+G136)</f>
        <v>1360.1</v>
      </c>
      <c r="H129" s="15">
        <f t="shared" ref="H129" si="47">SUM(H133+H130+H136)</f>
        <v>3101</v>
      </c>
      <c r="I129" s="15">
        <f>SUM(I133+I130+I136)</f>
        <v>2550</v>
      </c>
    </row>
    <row r="130" spans="1:9" s="10" customFormat="1" ht="18.75">
      <c r="A130" s="7" t="s">
        <v>272</v>
      </c>
      <c r="B130" s="18">
        <v>914</v>
      </c>
      <c r="C130" s="17" t="s">
        <v>118</v>
      </c>
      <c r="D130" s="17" t="s">
        <v>183</v>
      </c>
      <c r="E130" s="18" t="s">
        <v>269</v>
      </c>
      <c r="F130" s="18"/>
      <c r="G130" s="15">
        <f>G131</f>
        <v>25.6</v>
      </c>
      <c r="H130" s="15">
        <f t="shared" ref="H130:I131" si="48">H131</f>
        <v>0</v>
      </c>
      <c r="I130" s="15">
        <f t="shared" si="48"/>
        <v>0</v>
      </c>
    </row>
    <row r="131" spans="1:9" s="10" customFormat="1" ht="75">
      <c r="A131" s="4" t="s">
        <v>277</v>
      </c>
      <c r="B131" s="18">
        <v>914</v>
      </c>
      <c r="C131" s="17" t="s">
        <v>118</v>
      </c>
      <c r="D131" s="17" t="s">
        <v>183</v>
      </c>
      <c r="E131" s="18" t="s">
        <v>276</v>
      </c>
      <c r="F131" s="18"/>
      <c r="G131" s="15">
        <f>G132</f>
        <v>25.6</v>
      </c>
      <c r="H131" s="15">
        <f t="shared" si="48"/>
        <v>0</v>
      </c>
      <c r="I131" s="15">
        <f t="shared" si="48"/>
        <v>0</v>
      </c>
    </row>
    <row r="132" spans="1:9" s="10" customFormat="1" ht="75">
      <c r="A132" s="4" t="s">
        <v>526</v>
      </c>
      <c r="B132" s="18">
        <v>914</v>
      </c>
      <c r="C132" s="17" t="s">
        <v>118</v>
      </c>
      <c r="D132" s="17" t="s">
        <v>183</v>
      </c>
      <c r="E132" s="18" t="s">
        <v>525</v>
      </c>
      <c r="F132" s="18">
        <v>200</v>
      </c>
      <c r="G132" s="15">
        <v>25.6</v>
      </c>
      <c r="H132" s="15"/>
      <c r="I132" s="15"/>
    </row>
    <row r="133" spans="1:9" s="10" customFormat="1" ht="75">
      <c r="A133" s="4" t="s">
        <v>300</v>
      </c>
      <c r="B133" s="18">
        <v>914</v>
      </c>
      <c r="C133" s="17" t="s">
        <v>118</v>
      </c>
      <c r="D133" s="17" t="s">
        <v>183</v>
      </c>
      <c r="E133" s="18" t="s">
        <v>297</v>
      </c>
      <c r="F133" s="18"/>
      <c r="G133" s="15">
        <f>SUM(G134)</f>
        <v>1334.5</v>
      </c>
      <c r="H133" s="15">
        <f t="shared" ref="G133:I134" si="49">SUM(H134)</f>
        <v>3101</v>
      </c>
      <c r="I133" s="15">
        <f t="shared" si="49"/>
        <v>2550</v>
      </c>
    </row>
    <row r="134" spans="1:9" s="10" customFormat="1" ht="37.5">
      <c r="A134" s="4" t="s">
        <v>301</v>
      </c>
      <c r="B134" s="18">
        <v>914</v>
      </c>
      <c r="C134" s="17" t="s">
        <v>118</v>
      </c>
      <c r="D134" s="17" t="s">
        <v>183</v>
      </c>
      <c r="E134" s="18" t="s">
        <v>298</v>
      </c>
      <c r="F134" s="18"/>
      <c r="G134" s="15">
        <f t="shared" si="49"/>
        <v>1334.5</v>
      </c>
      <c r="H134" s="15">
        <f t="shared" si="49"/>
        <v>3101</v>
      </c>
      <c r="I134" s="15">
        <f t="shared" si="49"/>
        <v>2550</v>
      </c>
    </row>
    <row r="135" spans="1:9" s="10" customFormat="1" ht="75">
      <c r="A135" s="4" t="s">
        <v>302</v>
      </c>
      <c r="B135" s="18">
        <v>914</v>
      </c>
      <c r="C135" s="17" t="s">
        <v>118</v>
      </c>
      <c r="D135" s="17" t="s">
        <v>183</v>
      </c>
      <c r="E135" s="18" t="s">
        <v>299</v>
      </c>
      <c r="F135" s="18">
        <v>200</v>
      </c>
      <c r="G135" s="15">
        <v>1334.5</v>
      </c>
      <c r="H135" s="15">
        <v>3101</v>
      </c>
      <c r="I135" s="15">
        <v>2550</v>
      </c>
    </row>
    <row r="136" spans="1:9" s="10" customFormat="1" ht="56.25">
      <c r="A136" s="4" t="s">
        <v>574</v>
      </c>
      <c r="B136" s="18">
        <v>914</v>
      </c>
      <c r="C136" s="17" t="s">
        <v>118</v>
      </c>
      <c r="D136" s="17" t="s">
        <v>183</v>
      </c>
      <c r="E136" s="18" t="s">
        <v>573</v>
      </c>
      <c r="F136" s="18"/>
      <c r="G136" s="15">
        <f>SUM(G137)</f>
        <v>0</v>
      </c>
      <c r="H136" s="15">
        <f t="shared" ref="H136:I137" si="50">SUM(H137)</f>
        <v>0</v>
      </c>
      <c r="I136" s="15">
        <f t="shared" si="50"/>
        <v>0</v>
      </c>
    </row>
    <row r="137" spans="1:9" s="10" customFormat="1" ht="42" customHeight="1">
      <c r="A137" s="4" t="s">
        <v>577</v>
      </c>
      <c r="B137" s="18">
        <v>914</v>
      </c>
      <c r="C137" s="17" t="s">
        <v>118</v>
      </c>
      <c r="D137" s="17" t="s">
        <v>183</v>
      </c>
      <c r="E137" s="18" t="s">
        <v>575</v>
      </c>
      <c r="F137" s="18"/>
      <c r="G137" s="15">
        <f>SUM(G138)</f>
        <v>0</v>
      </c>
      <c r="H137" s="15">
        <f t="shared" si="50"/>
        <v>0</v>
      </c>
      <c r="I137" s="15">
        <f t="shared" si="50"/>
        <v>0</v>
      </c>
    </row>
    <row r="138" spans="1:9" s="10" customFormat="1" ht="37.5">
      <c r="A138" s="4" t="s">
        <v>578</v>
      </c>
      <c r="B138" s="18">
        <v>914</v>
      </c>
      <c r="C138" s="17" t="s">
        <v>118</v>
      </c>
      <c r="D138" s="17" t="s">
        <v>183</v>
      </c>
      <c r="E138" s="18" t="s">
        <v>576</v>
      </c>
      <c r="F138" s="18">
        <v>500</v>
      </c>
      <c r="G138" s="15"/>
      <c r="H138" s="15"/>
      <c r="I138" s="15"/>
    </row>
    <row r="139" spans="1:9" s="10" customFormat="1" ht="75">
      <c r="A139" s="4" t="s">
        <v>157</v>
      </c>
      <c r="B139" s="18">
        <v>914</v>
      </c>
      <c r="C139" s="17" t="s">
        <v>118</v>
      </c>
      <c r="D139" s="17" t="s">
        <v>183</v>
      </c>
      <c r="E139" s="18" t="s">
        <v>158</v>
      </c>
      <c r="F139" s="18"/>
      <c r="G139" s="15">
        <f>SUM(G140)</f>
        <v>10764.1</v>
      </c>
      <c r="H139" s="15">
        <f t="shared" ref="H139:I139" si="51">SUM(H140)</f>
        <v>4100</v>
      </c>
      <c r="I139" s="15">
        <f t="shared" si="51"/>
        <v>4200</v>
      </c>
    </row>
    <row r="140" spans="1:9" s="10" customFormat="1" ht="37.5">
      <c r="A140" s="4" t="s">
        <v>617</v>
      </c>
      <c r="B140" s="18">
        <v>914</v>
      </c>
      <c r="C140" s="17" t="s">
        <v>118</v>
      </c>
      <c r="D140" s="17" t="s">
        <v>183</v>
      </c>
      <c r="E140" s="18" t="s">
        <v>241</v>
      </c>
      <c r="F140" s="18"/>
      <c r="G140" s="15">
        <f>SUM(G141+G144)</f>
        <v>10764.1</v>
      </c>
      <c r="H140" s="15">
        <f t="shared" ref="H140:I140" si="52">SUM(H141+H144)</f>
        <v>4100</v>
      </c>
      <c r="I140" s="15">
        <f t="shared" si="52"/>
        <v>4200</v>
      </c>
    </row>
    <row r="141" spans="1:9" s="10" customFormat="1" ht="37.5">
      <c r="A141" s="4" t="s">
        <v>618</v>
      </c>
      <c r="B141" s="18">
        <v>914</v>
      </c>
      <c r="C141" s="17" t="s">
        <v>118</v>
      </c>
      <c r="D141" s="17" t="s">
        <v>183</v>
      </c>
      <c r="E141" s="18" t="s">
        <v>242</v>
      </c>
      <c r="F141" s="18"/>
      <c r="G141" s="15">
        <f>SUM(G142:G143)</f>
        <v>7289.3</v>
      </c>
      <c r="H141" s="15">
        <f t="shared" ref="H141:I141" si="53">SUM(H142:H143)</f>
        <v>4100</v>
      </c>
      <c r="I141" s="15">
        <f t="shared" si="53"/>
        <v>4200</v>
      </c>
    </row>
    <row r="142" spans="1:9" s="10" customFormat="1" ht="112.5">
      <c r="A142" s="4" t="s">
        <v>619</v>
      </c>
      <c r="B142" s="18">
        <v>914</v>
      </c>
      <c r="C142" s="17" t="s">
        <v>118</v>
      </c>
      <c r="D142" s="17" t="s">
        <v>183</v>
      </c>
      <c r="E142" s="18" t="s">
        <v>243</v>
      </c>
      <c r="F142" s="18">
        <v>800</v>
      </c>
      <c r="G142" s="15">
        <v>7289.3</v>
      </c>
      <c r="H142" s="15">
        <v>4100</v>
      </c>
      <c r="I142" s="15">
        <v>4200</v>
      </c>
    </row>
    <row r="143" spans="1:9" s="10" customFormat="1" ht="99.75" customHeight="1">
      <c r="A143" s="4" t="s">
        <v>620</v>
      </c>
      <c r="B143" s="18">
        <v>914</v>
      </c>
      <c r="C143" s="17" t="s">
        <v>118</v>
      </c>
      <c r="D143" s="17" t="s">
        <v>183</v>
      </c>
      <c r="E143" s="18" t="s">
        <v>519</v>
      </c>
      <c r="F143" s="18">
        <v>800</v>
      </c>
      <c r="G143" s="15"/>
      <c r="H143" s="15"/>
      <c r="I143" s="15"/>
    </row>
    <row r="144" spans="1:9" s="10" customFormat="1" ht="40.5" customHeight="1">
      <c r="A144" s="4" t="s">
        <v>621</v>
      </c>
      <c r="B144" s="18">
        <v>914</v>
      </c>
      <c r="C144" s="17" t="s">
        <v>118</v>
      </c>
      <c r="D144" s="17" t="s">
        <v>183</v>
      </c>
      <c r="E144" s="18" t="s">
        <v>579</v>
      </c>
      <c r="F144" s="18"/>
      <c r="G144" s="15">
        <f>G145+G146</f>
        <v>3474.8</v>
      </c>
      <c r="H144" s="15">
        <f t="shared" ref="H144:I144" si="54">H145+H146</f>
        <v>0</v>
      </c>
      <c r="I144" s="15">
        <f t="shared" si="54"/>
        <v>0</v>
      </c>
    </row>
    <row r="145" spans="1:16" s="10" customFormat="1" ht="93.75">
      <c r="A145" s="4" t="s">
        <v>581</v>
      </c>
      <c r="B145" s="18">
        <v>914</v>
      </c>
      <c r="C145" s="17" t="s">
        <v>118</v>
      </c>
      <c r="D145" s="17" t="s">
        <v>183</v>
      </c>
      <c r="E145" s="18" t="s">
        <v>580</v>
      </c>
      <c r="F145" s="18">
        <v>200</v>
      </c>
      <c r="G145" s="15"/>
      <c r="H145" s="15"/>
      <c r="I145" s="15"/>
    </row>
    <row r="146" spans="1:16" s="10" customFormat="1" ht="84" customHeight="1">
      <c r="A146" s="4" t="s">
        <v>768</v>
      </c>
      <c r="B146" s="18">
        <v>914</v>
      </c>
      <c r="C146" s="17" t="s">
        <v>118</v>
      </c>
      <c r="D146" s="17" t="s">
        <v>183</v>
      </c>
      <c r="E146" s="18" t="s">
        <v>769</v>
      </c>
      <c r="F146" s="18">
        <v>200</v>
      </c>
      <c r="G146" s="15">
        <v>3474.8</v>
      </c>
      <c r="H146" s="15"/>
      <c r="I146" s="15"/>
    </row>
    <row r="147" spans="1:16" s="10" customFormat="1" ht="112.5">
      <c r="A147" s="4" t="s">
        <v>680</v>
      </c>
      <c r="B147" s="18">
        <v>914</v>
      </c>
      <c r="C147" s="17" t="s">
        <v>118</v>
      </c>
      <c r="D147" s="17" t="s">
        <v>183</v>
      </c>
      <c r="E147" s="18" t="s">
        <v>14</v>
      </c>
      <c r="F147" s="18"/>
      <c r="G147" s="15">
        <f>G148</f>
        <v>1000</v>
      </c>
      <c r="H147" s="15">
        <f t="shared" ref="H147:I147" si="55">H148</f>
        <v>0</v>
      </c>
      <c r="I147" s="15">
        <f t="shared" si="55"/>
        <v>0</v>
      </c>
    </row>
    <row r="148" spans="1:16" s="10" customFormat="1" ht="75">
      <c r="A148" s="4" t="s">
        <v>27</v>
      </c>
      <c r="B148" s="18">
        <v>914</v>
      </c>
      <c r="C148" s="17" t="s">
        <v>118</v>
      </c>
      <c r="D148" s="17" t="s">
        <v>183</v>
      </c>
      <c r="E148" s="28" t="s">
        <v>28</v>
      </c>
      <c r="F148" s="18"/>
      <c r="G148" s="15">
        <f>G149</f>
        <v>1000</v>
      </c>
      <c r="H148" s="15">
        <f t="shared" ref="H148:I148" si="56">H149</f>
        <v>0</v>
      </c>
      <c r="I148" s="15">
        <f t="shared" si="56"/>
        <v>0</v>
      </c>
    </row>
    <row r="149" spans="1:16" s="10" customFormat="1" ht="75">
      <c r="A149" s="4" t="s">
        <v>682</v>
      </c>
      <c r="B149" s="18">
        <v>914</v>
      </c>
      <c r="C149" s="17" t="s">
        <v>118</v>
      </c>
      <c r="D149" s="17" t="s">
        <v>183</v>
      </c>
      <c r="E149" s="18" t="s">
        <v>28</v>
      </c>
      <c r="F149" s="18"/>
      <c r="G149" s="15">
        <f>G150</f>
        <v>1000</v>
      </c>
      <c r="H149" s="15">
        <f t="shared" ref="H149:I149" si="57">H150</f>
        <v>0</v>
      </c>
      <c r="I149" s="15">
        <f t="shared" si="57"/>
        <v>0</v>
      </c>
    </row>
    <row r="150" spans="1:16" s="10" customFormat="1" ht="37.5">
      <c r="A150" s="4" t="s">
        <v>34</v>
      </c>
      <c r="B150" s="18">
        <v>914</v>
      </c>
      <c r="C150" s="17" t="s">
        <v>118</v>
      </c>
      <c r="D150" s="17" t="s">
        <v>183</v>
      </c>
      <c r="E150" s="18" t="s">
        <v>35</v>
      </c>
      <c r="F150" s="18"/>
      <c r="G150" s="15">
        <f>G151</f>
        <v>1000</v>
      </c>
      <c r="H150" s="15">
        <f t="shared" ref="H150:I150" si="58">H151</f>
        <v>0</v>
      </c>
      <c r="I150" s="15">
        <f t="shared" si="58"/>
        <v>0</v>
      </c>
    </row>
    <row r="151" spans="1:16" s="10" customFormat="1" ht="56.25">
      <c r="A151" s="4" t="s">
        <v>683</v>
      </c>
      <c r="B151" s="18">
        <v>914</v>
      </c>
      <c r="C151" s="17" t="s">
        <v>118</v>
      </c>
      <c r="D151" s="17" t="s">
        <v>183</v>
      </c>
      <c r="E151" s="18" t="s">
        <v>681</v>
      </c>
      <c r="F151" s="18">
        <v>500</v>
      </c>
      <c r="G151" s="15">
        <v>1000</v>
      </c>
      <c r="H151" s="15"/>
      <c r="I151" s="15"/>
    </row>
    <row r="152" spans="1:16" s="10" customFormat="1" ht="75">
      <c r="A152" s="4" t="s">
        <v>154</v>
      </c>
      <c r="B152" s="18">
        <v>914</v>
      </c>
      <c r="C152" s="17" t="s">
        <v>118</v>
      </c>
      <c r="D152" s="17" t="s">
        <v>183</v>
      </c>
      <c r="E152" s="18" t="s">
        <v>127</v>
      </c>
      <c r="F152" s="18"/>
      <c r="G152" s="15">
        <f>SUM(G153+G156)</f>
        <v>3196</v>
      </c>
      <c r="H152" s="15">
        <f t="shared" ref="H152:I152" si="59">SUM(H153+H156)</f>
        <v>3442.8</v>
      </c>
      <c r="I152" s="15">
        <f t="shared" si="59"/>
        <v>2512.8000000000002</v>
      </c>
    </row>
    <row r="153" spans="1:16" s="10" customFormat="1" ht="38.25" customHeight="1">
      <c r="A153" s="4" t="s">
        <v>155</v>
      </c>
      <c r="B153" s="18">
        <v>914</v>
      </c>
      <c r="C153" s="17" t="s">
        <v>118</v>
      </c>
      <c r="D153" s="17" t="s">
        <v>183</v>
      </c>
      <c r="E153" s="18" t="s">
        <v>128</v>
      </c>
      <c r="F153" s="18"/>
      <c r="G153" s="15">
        <f>SUM(G154)</f>
        <v>3018.2</v>
      </c>
      <c r="H153" s="15">
        <f t="shared" ref="H153:I154" si="60">SUM(H154)</f>
        <v>3265</v>
      </c>
      <c r="I153" s="15">
        <f t="shared" si="60"/>
        <v>2335</v>
      </c>
      <c r="J153" s="62"/>
      <c r="K153" s="89"/>
      <c r="L153" s="90"/>
      <c r="M153" s="90"/>
      <c r="N153" s="91"/>
      <c r="O153" s="92"/>
      <c r="P153" s="92"/>
    </row>
    <row r="154" spans="1:16" s="10" customFormat="1" ht="56.25">
      <c r="A154" s="4" t="s">
        <v>176</v>
      </c>
      <c r="B154" s="18">
        <v>914</v>
      </c>
      <c r="C154" s="17" t="s">
        <v>118</v>
      </c>
      <c r="D154" s="17" t="s">
        <v>183</v>
      </c>
      <c r="E154" s="18" t="s">
        <v>177</v>
      </c>
      <c r="F154" s="18"/>
      <c r="G154" s="15">
        <f>SUM(G155)</f>
        <v>3018.2</v>
      </c>
      <c r="H154" s="15">
        <f t="shared" si="60"/>
        <v>3265</v>
      </c>
      <c r="I154" s="15">
        <f t="shared" si="60"/>
        <v>2335</v>
      </c>
      <c r="J154" s="92"/>
      <c r="K154" s="92"/>
      <c r="L154" s="92"/>
      <c r="M154" s="92"/>
      <c r="N154" s="92"/>
      <c r="O154" s="92"/>
      <c r="P154" s="92"/>
    </row>
    <row r="155" spans="1:16" s="10" customFormat="1" ht="75">
      <c r="A155" s="4" t="s">
        <v>181</v>
      </c>
      <c r="B155" s="18">
        <v>914</v>
      </c>
      <c r="C155" s="17" t="s">
        <v>118</v>
      </c>
      <c r="D155" s="17" t="s">
        <v>183</v>
      </c>
      <c r="E155" s="18" t="s">
        <v>179</v>
      </c>
      <c r="F155" s="18">
        <v>200</v>
      </c>
      <c r="G155" s="15">
        <v>3018.2</v>
      </c>
      <c r="H155" s="15">
        <v>3265</v>
      </c>
      <c r="I155" s="15">
        <v>2335</v>
      </c>
    </row>
    <row r="156" spans="1:16" s="10" customFormat="1" ht="37.5">
      <c r="A156" s="4" t="s">
        <v>533</v>
      </c>
      <c r="B156" s="18">
        <v>914</v>
      </c>
      <c r="C156" s="17" t="s">
        <v>118</v>
      </c>
      <c r="D156" s="17" t="s">
        <v>183</v>
      </c>
      <c r="E156" s="18" t="s">
        <v>141</v>
      </c>
      <c r="F156" s="18"/>
      <c r="G156" s="15">
        <f>SUM(G157+G159)</f>
        <v>177.8</v>
      </c>
      <c r="H156" s="15">
        <f t="shared" ref="H156:I156" si="61">SUM(H157+H159)</f>
        <v>177.8</v>
      </c>
      <c r="I156" s="15">
        <f t="shared" si="61"/>
        <v>177.8</v>
      </c>
    </row>
    <row r="157" spans="1:16" s="10" customFormat="1" ht="56.25">
      <c r="A157" s="4" t="s">
        <v>185</v>
      </c>
      <c r="B157" s="18">
        <v>914</v>
      </c>
      <c r="C157" s="17" t="s">
        <v>118</v>
      </c>
      <c r="D157" s="17" t="s">
        <v>183</v>
      </c>
      <c r="E157" s="18" t="s">
        <v>143</v>
      </c>
      <c r="F157" s="18"/>
      <c r="G157" s="15">
        <f>SUM(G158)</f>
        <v>25</v>
      </c>
      <c r="H157" s="15">
        <f t="shared" ref="H157:I157" si="62">SUM(H158)</f>
        <v>25</v>
      </c>
      <c r="I157" s="15">
        <f t="shared" si="62"/>
        <v>25</v>
      </c>
    </row>
    <row r="158" spans="1:16" s="10" customFormat="1" ht="75">
      <c r="A158" s="4" t="s">
        <v>186</v>
      </c>
      <c r="B158" s="18">
        <v>914</v>
      </c>
      <c r="C158" s="17" t="s">
        <v>118</v>
      </c>
      <c r="D158" s="17" t="s">
        <v>183</v>
      </c>
      <c r="E158" s="18" t="s">
        <v>193</v>
      </c>
      <c r="F158" s="18">
        <v>800</v>
      </c>
      <c r="G158" s="15">
        <v>25</v>
      </c>
      <c r="H158" s="15">
        <v>25</v>
      </c>
      <c r="I158" s="15">
        <v>25</v>
      </c>
    </row>
    <row r="159" spans="1:16" s="10" customFormat="1" ht="56.25">
      <c r="A159" s="4" t="s">
        <v>195</v>
      </c>
      <c r="B159" s="18">
        <v>914</v>
      </c>
      <c r="C159" s="17" t="s">
        <v>118</v>
      </c>
      <c r="D159" s="17" t="s">
        <v>183</v>
      </c>
      <c r="E159" s="18" t="s">
        <v>194</v>
      </c>
      <c r="F159" s="18"/>
      <c r="G159" s="15">
        <f>SUM(G160)</f>
        <v>152.80000000000001</v>
      </c>
      <c r="H159" s="15">
        <f t="shared" ref="H159:I159" si="63">SUM(H160)</f>
        <v>152.80000000000001</v>
      </c>
      <c r="I159" s="15">
        <f t="shared" si="63"/>
        <v>152.80000000000001</v>
      </c>
    </row>
    <row r="160" spans="1:16" s="10" customFormat="1" ht="18.75">
      <c r="A160" s="4" t="s">
        <v>810</v>
      </c>
      <c r="B160" s="18">
        <v>914</v>
      </c>
      <c r="C160" s="17" t="s">
        <v>118</v>
      </c>
      <c r="D160" s="17" t="s">
        <v>183</v>
      </c>
      <c r="E160" s="18" t="s">
        <v>196</v>
      </c>
      <c r="F160" s="18">
        <v>500</v>
      </c>
      <c r="G160" s="15">
        <v>152.80000000000001</v>
      </c>
      <c r="H160" s="15">
        <v>152.80000000000001</v>
      </c>
      <c r="I160" s="15">
        <v>152.80000000000001</v>
      </c>
    </row>
    <row r="161" spans="1:10" s="10" customFormat="1" ht="18.75">
      <c r="A161" s="1" t="s">
        <v>260</v>
      </c>
      <c r="B161" s="18">
        <v>914</v>
      </c>
      <c r="C161" s="17" t="s">
        <v>153</v>
      </c>
      <c r="D161" s="17"/>
      <c r="E161" s="18"/>
      <c r="F161" s="18"/>
      <c r="G161" s="15">
        <f>SUM(G177+G187+G167+G162)</f>
        <v>184778</v>
      </c>
      <c r="H161" s="15">
        <f>SUM(H177+H187+H167+H162)</f>
        <v>21195.39</v>
      </c>
      <c r="I161" s="15">
        <f>SUM(I177+I187+I167+I162)</f>
        <v>11110.400000000001</v>
      </c>
    </row>
    <row r="162" spans="1:10" s="10" customFormat="1" ht="18.75">
      <c r="A162" s="1" t="s">
        <v>697</v>
      </c>
      <c r="B162" s="18">
        <v>914</v>
      </c>
      <c r="C162" s="17" t="s">
        <v>153</v>
      </c>
      <c r="D162" s="17" t="s">
        <v>9</v>
      </c>
      <c r="E162" s="18"/>
      <c r="F162" s="18"/>
      <c r="G162" s="15">
        <f>G163</f>
        <v>5.0999999999999996</v>
      </c>
      <c r="H162" s="15">
        <f t="shared" ref="H162:I165" si="64">H163</f>
        <v>0</v>
      </c>
      <c r="I162" s="15">
        <f t="shared" si="64"/>
        <v>0</v>
      </c>
      <c r="J162" s="10" t="s">
        <v>698</v>
      </c>
    </row>
    <row r="163" spans="1:10" s="10" customFormat="1" ht="75">
      <c r="A163" s="4" t="s">
        <v>154</v>
      </c>
      <c r="B163" s="18">
        <v>914</v>
      </c>
      <c r="C163" s="17" t="s">
        <v>153</v>
      </c>
      <c r="D163" s="17" t="s">
        <v>9</v>
      </c>
      <c r="E163" s="18" t="s">
        <v>127</v>
      </c>
      <c r="F163" s="18"/>
      <c r="G163" s="15">
        <f>G164</f>
        <v>5.0999999999999996</v>
      </c>
      <c r="H163" s="15">
        <f t="shared" si="64"/>
        <v>0</v>
      </c>
      <c r="I163" s="15">
        <f t="shared" si="64"/>
        <v>0</v>
      </c>
    </row>
    <row r="164" spans="1:10" s="10" customFormat="1" ht="37.5">
      <c r="A164" s="4" t="s">
        <v>155</v>
      </c>
      <c r="B164" s="18">
        <v>914</v>
      </c>
      <c r="C164" s="17" t="s">
        <v>153</v>
      </c>
      <c r="D164" s="17" t="s">
        <v>9</v>
      </c>
      <c r="E164" s="18" t="s">
        <v>128</v>
      </c>
      <c r="F164" s="18"/>
      <c r="G164" s="15">
        <f>G165</f>
        <v>5.0999999999999996</v>
      </c>
      <c r="H164" s="15">
        <f t="shared" si="64"/>
        <v>0</v>
      </c>
      <c r="I164" s="15">
        <f t="shared" si="64"/>
        <v>0</v>
      </c>
    </row>
    <row r="165" spans="1:10" s="10" customFormat="1" ht="56.25">
      <c r="A165" s="4" t="s">
        <v>176</v>
      </c>
      <c r="B165" s="18">
        <v>914</v>
      </c>
      <c r="C165" s="17" t="s">
        <v>153</v>
      </c>
      <c r="D165" s="17" t="s">
        <v>9</v>
      </c>
      <c r="E165" s="18" t="s">
        <v>177</v>
      </c>
      <c r="F165" s="18"/>
      <c r="G165" s="15">
        <f>G166</f>
        <v>5.0999999999999996</v>
      </c>
      <c r="H165" s="15">
        <f t="shared" si="64"/>
        <v>0</v>
      </c>
      <c r="I165" s="15">
        <f t="shared" si="64"/>
        <v>0</v>
      </c>
    </row>
    <row r="166" spans="1:10" s="10" customFormat="1" ht="75">
      <c r="A166" s="4" t="s">
        <v>181</v>
      </c>
      <c r="B166" s="18">
        <v>914</v>
      </c>
      <c r="C166" s="17" t="s">
        <v>153</v>
      </c>
      <c r="D166" s="17" t="s">
        <v>9</v>
      </c>
      <c r="E166" s="18" t="s">
        <v>179</v>
      </c>
      <c r="F166" s="18">
        <v>600</v>
      </c>
      <c r="G166" s="15">
        <v>5.0999999999999996</v>
      </c>
      <c r="H166" s="15">
        <v>0</v>
      </c>
      <c r="I166" s="15">
        <v>0</v>
      </c>
    </row>
    <row r="167" spans="1:10" s="10" customFormat="1" ht="18.75">
      <c r="A167" s="1" t="s">
        <v>676</v>
      </c>
      <c r="B167" s="18">
        <v>914</v>
      </c>
      <c r="C167" s="17" t="s">
        <v>153</v>
      </c>
      <c r="D167" s="17" t="s">
        <v>174</v>
      </c>
      <c r="E167" s="18"/>
      <c r="F167" s="18"/>
      <c r="G167" s="15">
        <f>G168</f>
        <v>16610.599999999999</v>
      </c>
      <c r="H167" s="15">
        <f t="shared" ref="H167:I167" si="65">H168</f>
        <v>16159.900000000001</v>
      </c>
      <c r="I167" s="15">
        <f t="shared" si="65"/>
        <v>3898.2</v>
      </c>
    </row>
    <row r="168" spans="1:10" s="10" customFormat="1" ht="93.75">
      <c r="A168" s="4" t="s">
        <v>493</v>
      </c>
      <c r="B168" s="29">
        <v>914</v>
      </c>
      <c r="C168" s="17" t="s">
        <v>153</v>
      </c>
      <c r="D168" s="17" t="s">
        <v>174</v>
      </c>
      <c r="E168" s="29" t="s">
        <v>268</v>
      </c>
      <c r="F168" s="18"/>
      <c r="G168" s="15">
        <f>G169+G174</f>
        <v>16610.599999999999</v>
      </c>
      <c r="H168" s="15">
        <f>H169+H174</f>
        <v>16159.900000000001</v>
      </c>
      <c r="I168" s="15">
        <f>I169+I174</f>
        <v>3898.2</v>
      </c>
    </row>
    <row r="169" spans="1:10" s="10" customFormat="1" ht="18.75">
      <c r="A169" s="1" t="s">
        <v>677</v>
      </c>
      <c r="B169" s="29">
        <v>914</v>
      </c>
      <c r="C169" s="17" t="s">
        <v>153</v>
      </c>
      <c r="D169" s="17" t="s">
        <v>174</v>
      </c>
      <c r="E169" s="18" t="s">
        <v>269</v>
      </c>
      <c r="F169" s="18"/>
      <c r="G169" s="15">
        <f>G170</f>
        <v>16610.599999999999</v>
      </c>
      <c r="H169" s="15">
        <f t="shared" ref="H169:I169" si="66">H170</f>
        <v>12261.7</v>
      </c>
      <c r="I169" s="15">
        <f t="shared" si="66"/>
        <v>0</v>
      </c>
    </row>
    <row r="170" spans="1:10" s="10" customFormat="1" ht="77.25" customHeight="1">
      <c r="A170" s="1" t="s">
        <v>277</v>
      </c>
      <c r="B170" s="29">
        <v>914</v>
      </c>
      <c r="C170" s="17" t="s">
        <v>153</v>
      </c>
      <c r="D170" s="17" t="s">
        <v>174</v>
      </c>
      <c r="E170" s="18" t="s">
        <v>276</v>
      </c>
      <c r="F170" s="18"/>
      <c r="G170" s="15">
        <f>G171+G172+G173</f>
        <v>16610.599999999999</v>
      </c>
      <c r="H170" s="15">
        <f>H171+H172+H173</f>
        <v>12261.7</v>
      </c>
      <c r="I170" s="15">
        <f>I171+I172+I173</f>
        <v>0</v>
      </c>
    </row>
    <row r="171" spans="1:10" s="10" customFormat="1" ht="56.25">
      <c r="A171" s="4" t="s">
        <v>679</v>
      </c>
      <c r="B171" s="29">
        <v>914</v>
      </c>
      <c r="C171" s="17" t="s">
        <v>153</v>
      </c>
      <c r="D171" s="17" t="s">
        <v>174</v>
      </c>
      <c r="E171" s="18" t="s">
        <v>678</v>
      </c>
      <c r="F171" s="18">
        <v>500</v>
      </c>
      <c r="G171" s="15">
        <v>16610.599999999999</v>
      </c>
      <c r="H171" s="15">
        <v>2559.6999999999998</v>
      </c>
      <c r="I171" s="15"/>
    </row>
    <row r="172" spans="1:10" s="10" customFormat="1" ht="75">
      <c r="A172" s="4" t="s">
        <v>715</v>
      </c>
      <c r="B172" s="18">
        <v>914</v>
      </c>
      <c r="C172" s="17" t="s">
        <v>153</v>
      </c>
      <c r="D172" s="17" t="s">
        <v>174</v>
      </c>
      <c r="E172" s="18" t="s">
        <v>705</v>
      </c>
      <c r="F172" s="18">
        <v>500</v>
      </c>
      <c r="G172" s="15"/>
      <c r="H172" s="15">
        <v>0</v>
      </c>
      <c r="I172" s="15"/>
    </row>
    <row r="173" spans="1:10" s="10" customFormat="1" ht="18.75">
      <c r="A173" s="4" t="s">
        <v>817</v>
      </c>
      <c r="B173" s="18">
        <v>914</v>
      </c>
      <c r="C173" s="17" t="s">
        <v>153</v>
      </c>
      <c r="D173" s="17" t="s">
        <v>174</v>
      </c>
      <c r="E173" s="18" t="s">
        <v>706</v>
      </c>
      <c r="F173" s="18">
        <v>500</v>
      </c>
      <c r="G173" s="15"/>
      <c r="H173" s="15">
        <v>9702</v>
      </c>
      <c r="I173" s="15"/>
    </row>
    <row r="174" spans="1:10" s="10" customFormat="1" ht="75">
      <c r="A174" s="4" t="s">
        <v>300</v>
      </c>
      <c r="B174" s="18">
        <v>914</v>
      </c>
      <c r="C174" s="17" t="s">
        <v>153</v>
      </c>
      <c r="D174" s="17" t="s">
        <v>174</v>
      </c>
      <c r="E174" s="18" t="s">
        <v>297</v>
      </c>
      <c r="F174" s="18"/>
      <c r="G174" s="15">
        <f>G175</f>
        <v>0</v>
      </c>
      <c r="H174" s="15">
        <f t="shared" ref="H174:I174" si="67">H175</f>
        <v>3898.2</v>
      </c>
      <c r="I174" s="15">
        <f t="shared" si="67"/>
        <v>3898.2</v>
      </c>
    </row>
    <row r="175" spans="1:10" s="10" customFormat="1" ht="37.5">
      <c r="A175" s="4" t="s">
        <v>301</v>
      </c>
      <c r="B175" s="18">
        <v>914</v>
      </c>
      <c r="C175" s="17" t="s">
        <v>153</v>
      </c>
      <c r="D175" s="17" t="s">
        <v>174</v>
      </c>
      <c r="E175" s="18" t="s">
        <v>298</v>
      </c>
      <c r="F175" s="18"/>
      <c r="G175" s="15">
        <f>G176</f>
        <v>0</v>
      </c>
      <c r="H175" s="15">
        <f t="shared" ref="H175:I175" si="68">H176</f>
        <v>3898.2</v>
      </c>
      <c r="I175" s="15">
        <f t="shared" si="68"/>
        <v>3898.2</v>
      </c>
    </row>
    <row r="176" spans="1:10" s="10" customFormat="1" ht="37.5">
      <c r="A176" s="4" t="s">
        <v>708</v>
      </c>
      <c r="B176" s="18">
        <v>914</v>
      </c>
      <c r="C176" s="17" t="s">
        <v>153</v>
      </c>
      <c r="D176" s="17" t="s">
        <v>174</v>
      </c>
      <c r="E176" s="18" t="s">
        <v>707</v>
      </c>
      <c r="F176" s="18">
        <v>500</v>
      </c>
      <c r="G176" s="15"/>
      <c r="H176" s="15">
        <v>3898.2</v>
      </c>
      <c r="I176" s="15">
        <v>3898.2</v>
      </c>
    </row>
    <row r="177" spans="1:9" s="10" customFormat="1" ht="18.75">
      <c r="A177" s="1" t="s">
        <v>261</v>
      </c>
      <c r="B177" s="18">
        <v>914</v>
      </c>
      <c r="C177" s="17" t="s">
        <v>153</v>
      </c>
      <c r="D177" s="17" t="s">
        <v>46</v>
      </c>
      <c r="E177" s="18"/>
      <c r="F177" s="18"/>
      <c r="G177" s="15">
        <f>SUM(G183+G178)</f>
        <v>8353.9</v>
      </c>
      <c r="H177" s="15">
        <f>SUM(H183+H178)</f>
        <v>5035.49</v>
      </c>
      <c r="I177" s="15">
        <f t="shared" ref="I177" si="69">SUM(I183+I178)</f>
        <v>7212.2000000000007</v>
      </c>
    </row>
    <row r="178" spans="1:9" s="10" customFormat="1" ht="93.75">
      <c r="A178" s="4" t="s">
        <v>493</v>
      </c>
      <c r="B178" s="18">
        <v>914</v>
      </c>
      <c r="C178" s="17" t="s">
        <v>153</v>
      </c>
      <c r="D178" s="17" t="s">
        <v>46</v>
      </c>
      <c r="E178" s="18" t="s">
        <v>268</v>
      </c>
      <c r="F178" s="18"/>
      <c r="G178" s="15">
        <f>SUM(G179)</f>
        <v>8353.9</v>
      </c>
      <c r="H178" s="15">
        <f t="shared" ref="H178:I178" si="70">SUM(H179)</f>
        <v>5035.49</v>
      </c>
      <c r="I178" s="15">
        <f t="shared" si="70"/>
        <v>7212.2000000000007</v>
      </c>
    </row>
    <row r="179" spans="1:9" s="10" customFormat="1" ht="56.25">
      <c r="A179" s="4" t="s">
        <v>282</v>
      </c>
      <c r="B179" s="29">
        <v>914</v>
      </c>
      <c r="C179" s="17" t="s">
        <v>153</v>
      </c>
      <c r="D179" s="17" t="s">
        <v>46</v>
      </c>
      <c r="E179" s="29" t="s">
        <v>278</v>
      </c>
      <c r="F179" s="18"/>
      <c r="G179" s="15">
        <f>SUM(G180)</f>
        <v>8353.9</v>
      </c>
      <c r="H179" s="15">
        <f t="shared" ref="H179:I179" si="71">SUM(H180)</f>
        <v>5035.49</v>
      </c>
      <c r="I179" s="15">
        <f t="shared" si="71"/>
        <v>7212.2000000000007</v>
      </c>
    </row>
    <row r="180" spans="1:9" s="10" customFormat="1" ht="75">
      <c r="A180" s="4" t="s">
        <v>503</v>
      </c>
      <c r="B180" s="29">
        <v>914</v>
      </c>
      <c r="C180" s="17" t="s">
        <v>153</v>
      </c>
      <c r="D180" s="17" t="s">
        <v>46</v>
      </c>
      <c r="E180" s="29" t="s">
        <v>279</v>
      </c>
      <c r="F180" s="18"/>
      <c r="G180" s="15">
        <f>SUM(G181:G182)</f>
        <v>8353.9</v>
      </c>
      <c r="H180" s="15">
        <f>SUM(H181:H182)</f>
        <v>5035.49</v>
      </c>
      <c r="I180" s="15">
        <f t="shared" ref="I180" si="72">SUM(I181:I182)</f>
        <v>7212.2000000000007</v>
      </c>
    </row>
    <row r="181" spans="1:9" s="10" customFormat="1" ht="93.75">
      <c r="A181" s="4" t="s">
        <v>534</v>
      </c>
      <c r="B181" s="29">
        <v>914</v>
      </c>
      <c r="C181" s="17" t="s">
        <v>153</v>
      </c>
      <c r="D181" s="17" t="s">
        <v>46</v>
      </c>
      <c r="E181" s="29" t="s">
        <v>281</v>
      </c>
      <c r="F181" s="18">
        <v>500</v>
      </c>
      <c r="G181" s="15">
        <v>5334.5</v>
      </c>
      <c r="H181" s="15">
        <v>2016.09</v>
      </c>
      <c r="I181" s="15">
        <v>4192.8</v>
      </c>
    </row>
    <row r="182" spans="1:9" s="10" customFormat="1" ht="93.75">
      <c r="A182" s="4" t="s">
        <v>283</v>
      </c>
      <c r="B182" s="29">
        <v>914</v>
      </c>
      <c r="C182" s="17" t="s">
        <v>153</v>
      </c>
      <c r="D182" s="17" t="s">
        <v>46</v>
      </c>
      <c r="E182" s="29" t="s">
        <v>280</v>
      </c>
      <c r="F182" s="18">
        <v>500</v>
      </c>
      <c r="G182" s="15">
        <v>3019.4</v>
      </c>
      <c r="H182" s="15">
        <v>3019.4</v>
      </c>
      <c r="I182" s="15">
        <v>3019.4</v>
      </c>
    </row>
    <row r="183" spans="1:9" s="10" customFormat="1" ht="75">
      <c r="A183" s="4" t="s">
        <v>157</v>
      </c>
      <c r="B183" s="18">
        <v>914</v>
      </c>
      <c r="C183" s="17" t="s">
        <v>153</v>
      </c>
      <c r="D183" s="17" t="s">
        <v>46</v>
      </c>
      <c r="E183" s="18" t="s">
        <v>158</v>
      </c>
      <c r="F183" s="18"/>
      <c r="G183" s="15">
        <f>SUM(G184)</f>
        <v>0</v>
      </c>
      <c r="H183" s="15">
        <f t="shared" ref="H183:I183" si="73">SUM(H184)</f>
        <v>0</v>
      </c>
      <c r="I183" s="15">
        <f t="shared" si="73"/>
        <v>0</v>
      </c>
    </row>
    <row r="184" spans="1:9" s="10" customFormat="1" ht="37.5">
      <c r="A184" s="4" t="s">
        <v>249</v>
      </c>
      <c r="B184" s="18">
        <v>914</v>
      </c>
      <c r="C184" s="17" t="s">
        <v>153</v>
      </c>
      <c r="D184" s="17" t="s">
        <v>46</v>
      </c>
      <c r="E184" s="18" t="s">
        <v>247</v>
      </c>
      <c r="F184" s="18"/>
      <c r="G184" s="15">
        <f>SUM(G185)</f>
        <v>0</v>
      </c>
      <c r="H184" s="15">
        <f t="shared" ref="H184:I184" si="74">SUM(H185)</f>
        <v>0</v>
      </c>
      <c r="I184" s="15">
        <f t="shared" si="74"/>
        <v>0</v>
      </c>
    </row>
    <row r="185" spans="1:9" s="10" customFormat="1" ht="18.75">
      <c r="A185" s="4" t="s">
        <v>265</v>
      </c>
      <c r="B185" s="18">
        <v>914</v>
      </c>
      <c r="C185" s="17" t="s">
        <v>153</v>
      </c>
      <c r="D185" s="17" t="s">
        <v>46</v>
      </c>
      <c r="E185" s="18" t="s">
        <v>262</v>
      </c>
      <c r="F185" s="18"/>
      <c r="G185" s="15">
        <f>SUM(G186)</f>
        <v>0</v>
      </c>
      <c r="H185" s="15">
        <f t="shared" ref="H185:I185" si="75">SUM(H186)</f>
        <v>0</v>
      </c>
      <c r="I185" s="15">
        <f t="shared" si="75"/>
        <v>0</v>
      </c>
    </row>
    <row r="186" spans="1:9" s="10" customFormat="1" ht="37.5">
      <c r="A186" s="4" t="s">
        <v>263</v>
      </c>
      <c r="B186" s="18">
        <v>914</v>
      </c>
      <c r="C186" s="17" t="s">
        <v>153</v>
      </c>
      <c r="D186" s="17" t="s">
        <v>46</v>
      </c>
      <c r="E186" s="18" t="s">
        <v>264</v>
      </c>
      <c r="F186" s="18">
        <v>500</v>
      </c>
      <c r="G186" s="15"/>
      <c r="H186" s="15"/>
      <c r="I186" s="15"/>
    </row>
    <row r="187" spans="1:9" s="10" customFormat="1" ht="37.5">
      <c r="A187" s="4" t="s">
        <v>275</v>
      </c>
      <c r="B187" s="29">
        <v>914</v>
      </c>
      <c r="C187" s="30" t="s">
        <v>153</v>
      </c>
      <c r="D187" s="30" t="s">
        <v>153</v>
      </c>
      <c r="E187" s="29"/>
      <c r="F187" s="29"/>
      <c r="G187" s="20">
        <f>SUM(G188)</f>
        <v>159808.4</v>
      </c>
      <c r="H187" s="20">
        <f t="shared" ref="H187:I187" si="76">SUM(H188)</f>
        <v>0</v>
      </c>
      <c r="I187" s="20">
        <f t="shared" si="76"/>
        <v>0</v>
      </c>
    </row>
    <row r="188" spans="1:9" s="10" customFormat="1" ht="93.75">
      <c r="A188" s="4" t="s">
        <v>493</v>
      </c>
      <c r="B188" s="29">
        <v>914</v>
      </c>
      <c r="C188" s="30" t="s">
        <v>153</v>
      </c>
      <c r="D188" s="30" t="s">
        <v>153</v>
      </c>
      <c r="E188" s="29" t="s">
        <v>268</v>
      </c>
      <c r="F188" s="29"/>
      <c r="G188" s="20">
        <f>SUM(G189+G194)</f>
        <v>159808.4</v>
      </c>
      <c r="H188" s="20">
        <f t="shared" ref="H188:I188" si="77">SUM(H189+H194)</f>
        <v>0</v>
      </c>
      <c r="I188" s="20">
        <f t="shared" si="77"/>
        <v>0</v>
      </c>
    </row>
    <row r="189" spans="1:9" s="10" customFormat="1" ht="18.75">
      <c r="A189" s="4" t="s">
        <v>272</v>
      </c>
      <c r="B189" s="29">
        <v>914</v>
      </c>
      <c r="C189" s="30" t="s">
        <v>153</v>
      </c>
      <c r="D189" s="30" t="s">
        <v>153</v>
      </c>
      <c r="E189" s="29" t="s">
        <v>269</v>
      </c>
      <c r="F189" s="29"/>
      <c r="G189" s="20">
        <f>SUM(G192+G190)</f>
        <v>159808.4</v>
      </c>
      <c r="H189" s="20">
        <f t="shared" ref="H189:I189" si="78">SUM(H192)</f>
        <v>0</v>
      </c>
      <c r="I189" s="20">
        <f t="shared" si="78"/>
        <v>0</v>
      </c>
    </row>
    <row r="190" spans="1:9" s="10" customFormat="1" ht="75">
      <c r="A190" s="4" t="s">
        <v>277</v>
      </c>
      <c r="B190" s="29">
        <v>914</v>
      </c>
      <c r="C190" s="30" t="s">
        <v>153</v>
      </c>
      <c r="D190" s="30" t="s">
        <v>153</v>
      </c>
      <c r="E190" s="29" t="s">
        <v>276</v>
      </c>
      <c r="F190" s="29"/>
      <c r="G190" s="20">
        <f>G191</f>
        <v>27156.5</v>
      </c>
      <c r="H190" s="20"/>
      <c r="I190" s="20"/>
    </row>
    <row r="191" spans="1:9" s="10" customFormat="1" ht="37.5">
      <c r="A191" s="4" t="s">
        <v>781</v>
      </c>
      <c r="B191" s="29">
        <v>914</v>
      </c>
      <c r="C191" s="30" t="s">
        <v>153</v>
      </c>
      <c r="D191" s="30" t="s">
        <v>153</v>
      </c>
      <c r="E191" s="29" t="s">
        <v>693</v>
      </c>
      <c r="F191" s="29">
        <v>500</v>
      </c>
      <c r="G191" s="20">
        <v>27156.5</v>
      </c>
      <c r="H191" s="20"/>
      <c r="I191" s="20"/>
    </row>
    <row r="192" spans="1:9" s="10" customFormat="1" ht="18.75">
      <c r="A192" s="4" t="s">
        <v>582</v>
      </c>
      <c r="B192" s="29">
        <v>914</v>
      </c>
      <c r="C192" s="30" t="s">
        <v>153</v>
      </c>
      <c r="D192" s="30" t="s">
        <v>153</v>
      </c>
      <c r="E192" s="29" t="s">
        <v>624</v>
      </c>
      <c r="F192" s="29"/>
      <c r="G192" s="20">
        <f>SUM(G193)</f>
        <v>132651.9</v>
      </c>
      <c r="H192" s="20">
        <f t="shared" ref="H192:I192" si="79">SUM(H193)</f>
        <v>0</v>
      </c>
      <c r="I192" s="20">
        <f t="shared" si="79"/>
        <v>0</v>
      </c>
    </row>
    <row r="193" spans="1:9" s="10" customFormat="1" ht="93.75">
      <c r="A193" s="4" t="s">
        <v>535</v>
      </c>
      <c r="B193" s="29">
        <v>914</v>
      </c>
      <c r="C193" s="30" t="s">
        <v>153</v>
      </c>
      <c r="D193" s="30" t="s">
        <v>153</v>
      </c>
      <c r="E193" s="29" t="s">
        <v>623</v>
      </c>
      <c r="F193" s="29">
        <v>500</v>
      </c>
      <c r="G193" s="20">
        <v>132651.9</v>
      </c>
      <c r="H193" s="20"/>
      <c r="I193" s="20">
        <v>0</v>
      </c>
    </row>
    <row r="194" spans="1:9" s="10" customFormat="1" ht="75">
      <c r="A194" s="4" t="s">
        <v>300</v>
      </c>
      <c r="B194" s="29">
        <v>914</v>
      </c>
      <c r="C194" s="30" t="s">
        <v>153</v>
      </c>
      <c r="D194" s="30" t="s">
        <v>153</v>
      </c>
      <c r="E194" s="29" t="s">
        <v>297</v>
      </c>
      <c r="F194" s="29"/>
      <c r="G194" s="20">
        <f>SUM(G195)</f>
        <v>0</v>
      </c>
      <c r="H194" s="20">
        <f t="shared" ref="H194:I195" si="80">SUM(H195)</f>
        <v>0</v>
      </c>
      <c r="I194" s="20">
        <f t="shared" si="80"/>
        <v>0</v>
      </c>
    </row>
    <row r="195" spans="1:9" s="10" customFormat="1" ht="18.75">
      <c r="A195" s="4" t="s">
        <v>305</v>
      </c>
      <c r="B195" s="29">
        <v>914</v>
      </c>
      <c r="C195" s="30" t="s">
        <v>153</v>
      </c>
      <c r="D195" s="30" t="s">
        <v>153</v>
      </c>
      <c r="E195" s="29" t="s">
        <v>303</v>
      </c>
      <c r="F195" s="29"/>
      <c r="G195" s="20">
        <f>SUM(G196)</f>
        <v>0</v>
      </c>
      <c r="H195" s="20">
        <f t="shared" si="80"/>
        <v>0</v>
      </c>
      <c r="I195" s="20">
        <f t="shared" si="80"/>
        <v>0</v>
      </c>
    </row>
    <row r="196" spans="1:9" s="10" customFormat="1" ht="56.25">
      <c r="A196" s="4" t="s">
        <v>583</v>
      </c>
      <c r="B196" s="29">
        <v>914</v>
      </c>
      <c r="C196" s="30" t="s">
        <v>153</v>
      </c>
      <c r="D196" s="30" t="s">
        <v>153</v>
      </c>
      <c r="E196" s="29" t="s">
        <v>524</v>
      </c>
      <c r="F196" s="29">
        <v>500</v>
      </c>
      <c r="G196" s="20">
        <v>0</v>
      </c>
      <c r="H196" s="20">
        <v>0</v>
      </c>
      <c r="I196" s="20"/>
    </row>
    <row r="197" spans="1:9" s="10" customFormat="1" ht="18.75">
      <c r="A197" s="96" t="s">
        <v>199</v>
      </c>
      <c r="B197" s="29">
        <v>914</v>
      </c>
      <c r="C197" s="30" t="s">
        <v>11</v>
      </c>
      <c r="D197" s="30"/>
      <c r="E197" s="29"/>
      <c r="F197" s="29"/>
      <c r="G197" s="20">
        <f>SUM(G198+G208)</f>
        <v>103</v>
      </c>
      <c r="H197" s="20">
        <f t="shared" ref="H197:I197" si="81">SUM(H198+H208)</f>
        <v>34103</v>
      </c>
      <c r="I197" s="20">
        <f t="shared" si="81"/>
        <v>108</v>
      </c>
    </row>
    <row r="198" spans="1:9" s="10" customFormat="1" ht="37.5">
      <c r="A198" s="4" t="s">
        <v>200</v>
      </c>
      <c r="B198" s="18">
        <v>914</v>
      </c>
      <c r="C198" s="17" t="s">
        <v>11</v>
      </c>
      <c r="D198" s="17" t="s">
        <v>46</v>
      </c>
      <c r="E198" s="18"/>
      <c r="F198" s="18"/>
      <c r="G198" s="15">
        <f>SUM(G199)</f>
        <v>103</v>
      </c>
      <c r="H198" s="15">
        <f t="shared" ref="H198:I199" si="82">SUM(H199)</f>
        <v>103</v>
      </c>
      <c r="I198" s="15">
        <f t="shared" si="82"/>
        <v>108</v>
      </c>
    </row>
    <row r="199" spans="1:9" s="10" customFormat="1" ht="69.75" customHeight="1">
      <c r="A199" s="4" t="s">
        <v>154</v>
      </c>
      <c r="B199" s="18">
        <v>914</v>
      </c>
      <c r="C199" s="17" t="s">
        <v>11</v>
      </c>
      <c r="D199" s="17" t="s">
        <v>46</v>
      </c>
      <c r="E199" s="18" t="s">
        <v>127</v>
      </c>
      <c r="F199" s="18"/>
      <c r="G199" s="15">
        <f>SUM(G200)</f>
        <v>103</v>
      </c>
      <c r="H199" s="15">
        <f t="shared" si="82"/>
        <v>103</v>
      </c>
      <c r="I199" s="15">
        <f t="shared" si="82"/>
        <v>108</v>
      </c>
    </row>
    <row r="200" spans="1:9" s="10" customFormat="1" ht="18.75">
      <c r="A200" s="4" t="s">
        <v>201</v>
      </c>
      <c r="B200" s="18">
        <v>914</v>
      </c>
      <c r="C200" s="17" t="s">
        <v>11</v>
      </c>
      <c r="D200" s="17" t="s">
        <v>46</v>
      </c>
      <c r="E200" s="18" t="s">
        <v>202</v>
      </c>
      <c r="F200" s="18"/>
      <c r="G200" s="15">
        <f>SUM(G205+G201)</f>
        <v>103</v>
      </c>
      <c r="H200" s="15">
        <f t="shared" ref="H200:I200" si="83">SUM(H205+H201)</f>
        <v>103</v>
      </c>
      <c r="I200" s="15">
        <f t="shared" si="83"/>
        <v>108</v>
      </c>
    </row>
    <row r="201" spans="1:9" s="10" customFormat="1" ht="37.5">
      <c r="A201" s="4" t="s">
        <v>204</v>
      </c>
      <c r="B201" s="18">
        <v>914</v>
      </c>
      <c r="C201" s="17" t="s">
        <v>11</v>
      </c>
      <c r="D201" s="17" t="s">
        <v>46</v>
      </c>
      <c r="E201" s="18" t="s">
        <v>203</v>
      </c>
      <c r="F201" s="18"/>
      <c r="G201" s="15">
        <f>SUM(G202,G203,G204)</f>
        <v>88</v>
      </c>
      <c r="H201" s="15">
        <f t="shared" ref="H201:I201" si="84">SUM(H202,H203,H204)</f>
        <v>93</v>
      </c>
      <c r="I201" s="15">
        <f t="shared" si="84"/>
        <v>98</v>
      </c>
    </row>
    <row r="202" spans="1:9" s="10" customFormat="1" ht="93.75">
      <c r="A202" s="4" t="s">
        <v>205</v>
      </c>
      <c r="B202" s="18">
        <v>914</v>
      </c>
      <c r="C202" s="17" t="s">
        <v>11</v>
      </c>
      <c r="D202" s="17" t="s">
        <v>46</v>
      </c>
      <c r="E202" s="18" t="s">
        <v>520</v>
      </c>
      <c r="F202" s="18">
        <v>200</v>
      </c>
      <c r="G202" s="15">
        <v>88</v>
      </c>
      <c r="H202" s="15">
        <v>93</v>
      </c>
      <c r="I202" s="15">
        <v>98</v>
      </c>
    </row>
    <row r="203" spans="1:9" s="10" customFormat="1" ht="56.25">
      <c r="A203" s="4" t="s">
        <v>704</v>
      </c>
      <c r="B203" s="18">
        <v>914</v>
      </c>
      <c r="C203" s="17" t="s">
        <v>11</v>
      </c>
      <c r="D203" s="17" t="s">
        <v>46</v>
      </c>
      <c r="E203" s="18" t="s">
        <v>603</v>
      </c>
      <c r="F203" s="18">
        <v>500</v>
      </c>
      <c r="G203" s="15">
        <v>0</v>
      </c>
      <c r="H203" s="15">
        <v>0</v>
      </c>
      <c r="I203" s="15"/>
    </row>
    <row r="204" spans="1:9" s="10" customFormat="1" ht="37.5">
      <c r="A204" s="4" t="s">
        <v>710</v>
      </c>
      <c r="B204" s="18">
        <v>914</v>
      </c>
      <c r="C204" s="17" t="s">
        <v>11</v>
      </c>
      <c r="D204" s="17" t="s">
        <v>46</v>
      </c>
      <c r="E204" s="18" t="s">
        <v>603</v>
      </c>
      <c r="F204" s="18">
        <v>500</v>
      </c>
      <c r="G204" s="15"/>
      <c r="H204" s="15"/>
      <c r="I204" s="15">
        <v>0</v>
      </c>
    </row>
    <row r="205" spans="1:9" s="10" customFormat="1" ht="18.75" customHeight="1">
      <c r="A205" s="4" t="s">
        <v>206</v>
      </c>
      <c r="B205" s="18">
        <v>914</v>
      </c>
      <c r="C205" s="17" t="s">
        <v>11</v>
      </c>
      <c r="D205" s="17" t="s">
        <v>46</v>
      </c>
      <c r="E205" s="18" t="s">
        <v>207</v>
      </c>
      <c r="F205" s="18"/>
      <c r="G205" s="15">
        <f>SUM(G206+G207)</f>
        <v>15</v>
      </c>
      <c r="H205" s="15">
        <f t="shared" ref="H205:I205" si="85">SUM(H206+H207)</f>
        <v>10</v>
      </c>
      <c r="I205" s="15">
        <f t="shared" si="85"/>
        <v>10</v>
      </c>
    </row>
    <row r="206" spans="1:9" s="10" customFormat="1" ht="93.75">
      <c r="A206" s="4" t="s">
        <v>208</v>
      </c>
      <c r="B206" s="18">
        <v>914</v>
      </c>
      <c r="C206" s="17" t="s">
        <v>11</v>
      </c>
      <c r="D206" s="17" t="s">
        <v>46</v>
      </c>
      <c r="E206" s="18" t="s">
        <v>259</v>
      </c>
      <c r="F206" s="18">
        <v>200</v>
      </c>
      <c r="G206" s="15">
        <v>5</v>
      </c>
      <c r="H206" s="15">
        <v>5</v>
      </c>
      <c r="I206" s="15">
        <v>5</v>
      </c>
    </row>
    <row r="207" spans="1:9" s="10" customFormat="1" ht="93.75">
      <c r="A207" s="4" t="s">
        <v>498</v>
      </c>
      <c r="B207" s="18">
        <v>914</v>
      </c>
      <c r="C207" s="17" t="s">
        <v>11</v>
      </c>
      <c r="D207" s="17" t="s">
        <v>46</v>
      </c>
      <c r="E207" s="18" t="s">
        <v>483</v>
      </c>
      <c r="F207" s="18">
        <v>200</v>
      </c>
      <c r="G207" s="15">
        <v>10</v>
      </c>
      <c r="H207" s="15">
        <v>5</v>
      </c>
      <c r="I207" s="15">
        <v>5</v>
      </c>
    </row>
    <row r="208" spans="1:9" s="10" customFormat="1" ht="37.5">
      <c r="A208" s="4" t="s">
        <v>694</v>
      </c>
      <c r="B208" s="18">
        <v>914</v>
      </c>
      <c r="C208" s="17" t="s">
        <v>11</v>
      </c>
      <c r="D208" s="17" t="s">
        <v>153</v>
      </c>
      <c r="E208" s="18"/>
      <c r="F208" s="18"/>
      <c r="G208" s="15">
        <f t="shared" ref="G208:H211" si="86">G209</f>
        <v>0</v>
      </c>
      <c r="H208" s="15">
        <f t="shared" si="86"/>
        <v>34000</v>
      </c>
      <c r="I208" s="15"/>
    </row>
    <row r="209" spans="1:10" s="10" customFormat="1" ht="75">
      <c r="A209" s="4" t="s">
        <v>154</v>
      </c>
      <c r="B209" s="18">
        <v>914</v>
      </c>
      <c r="C209" s="17" t="s">
        <v>11</v>
      </c>
      <c r="D209" s="17" t="s">
        <v>153</v>
      </c>
      <c r="E209" s="18" t="s">
        <v>127</v>
      </c>
      <c r="F209" s="18"/>
      <c r="G209" s="15">
        <f t="shared" si="86"/>
        <v>0</v>
      </c>
      <c r="H209" s="15">
        <f t="shared" si="86"/>
        <v>34000</v>
      </c>
      <c r="I209" s="15"/>
    </row>
    <row r="210" spans="1:10" s="10" customFormat="1" ht="18.75">
      <c r="A210" s="4" t="s">
        <v>201</v>
      </c>
      <c r="B210" s="18">
        <v>914</v>
      </c>
      <c r="C210" s="17" t="s">
        <v>11</v>
      </c>
      <c r="D210" s="17" t="s">
        <v>153</v>
      </c>
      <c r="E210" s="18" t="s">
        <v>202</v>
      </c>
      <c r="F210" s="18"/>
      <c r="G210" s="15">
        <f t="shared" si="86"/>
        <v>0</v>
      </c>
      <c r="H210" s="15">
        <f t="shared" si="86"/>
        <v>34000</v>
      </c>
      <c r="I210" s="15"/>
    </row>
    <row r="211" spans="1:10" s="10" customFormat="1" ht="37.5">
      <c r="A211" s="4" t="s">
        <v>204</v>
      </c>
      <c r="B211" s="18">
        <v>914</v>
      </c>
      <c r="C211" s="17" t="s">
        <v>11</v>
      </c>
      <c r="D211" s="17" t="s">
        <v>153</v>
      </c>
      <c r="E211" s="18" t="s">
        <v>203</v>
      </c>
      <c r="F211" s="18"/>
      <c r="G211" s="15">
        <f t="shared" si="86"/>
        <v>0</v>
      </c>
      <c r="H211" s="15">
        <f t="shared" si="86"/>
        <v>34000</v>
      </c>
      <c r="I211" s="15"/>
    </row>
    <row r="212" spans="1:10" s="10" customFormat="1" ht="56.25">
      <c r="A212" s="4" t="s">
        <v>704</v>
      </c>
      <c r="B212" s="18">
        <v>914</v>
      </c>
      <c r="C212" s="17" t="s">
        <v>11</v>
      </c>
      <c r="D212" s="17" t="s">
        <v>153</v>
      </c>
      <c r="E212" s="18" t="s">
        <v>603</v>
      </c>
      <c r="F212" s="18">
        <v>500</v>
      </c>
      <c r="G212" s="15">
        <v>0</v>
      </c>
      <c r="H212" s="15">
        <v>34000</v>
      </c>
      <c r="I212" s="15"/>
    </row>
    <row r="213" spans="1:10" s="10" customFormat="1" ht="18.75">
      <c r="A213" s="4" t="s">
        <v>68</v>
      </c>
      <c r="B213" s="18">
        <v>914</v>
      </c>
      <c r="C213" s="17" t="s">
        <v>67</v>
      </c>
      <c r="D213" s="17"/>
      <c r="E213" s="18"/>
      <c r="F213" s="18"/>
      <c r="G213" s="15">
        <f>SUM(G214)</f>
        <v>0</v>
      </c>
      <c r="H213" s="15">
        <f t="shared" ref="H213:I224" si="87">SUM(H214)</f>
        <v>0</v>
      </c>
      <c r="I213" s="15">
        <f t="shared" si="87"/>
        <v>0</v>
      </c>
    </row>
    <row r="214" spans="1:10" s="10" customFormat="1" ht="18.75">
      <c r="A214" s="4" t="s">
        <v>69</v>
      </c>
      <c r="B214" s="18">
        <v>914</v>
      </c>
      <c r="C214" s="17" t="s">
        <v>67</v>
      </c>
      <c r="D214" s="17" t="s">
        <v>9</v>
      </c>
      <c r="E214" s="18"/>
      <c r="F214" s="18"/>
      <c r="G214" s="15">
        <f>SUM(G219,G215)</f>
        <v>0</v>
      </c>
      <c r="H214" s="15">
        <f>SUM(H219,H215)</f>
        <v>0</v>
      </c>
      <c r="I214" s="15">
        <f>SUM(I219,I215)</f>
        <v>0</v>
      </c>
    </row>
    <row r="215" spans="1:10" s="10" customFormat="1" ht="93.75">
      <c r="A215" s="4" t="s">
        <v>493</v>
      </c>
      <c r="B215" s="18">
        <v>914</v>
      </c>
      <c r="C215" s="17" t="s">
        <v>67</v>
      </c>
      <c r="D215" s="17" t="s">
        <v>9</v>
      </c>
      <c r="E215" s="18" t="s">
        <v>599</v>
      </c>
      <c r="F215" s="18"/>
      <c r="G215" s="15">
        <f>G216</f>
        <v>0</v>
      </c>
      <c r="H215" s="15">
        <f t="shared" ref="H215:I215" si="88">H216</f>
        <v>0</v>
      </c>
      <c r="I215" s="15">
        <f t="shared" si="88"/>
        <v>0</v>
      </c>
    </row>
    <row r="216" spans="1:10" s="10" customFormat="1" ht="75">
      <c r="A216" s="7" t="s">
        <v>300</v>
      </c>
      <c r="B216" s="18">
        <v>914</v>
      </c>
      <c r="C216" s="17" t="s">
        <v>67</v>
      </c>
      <c r="D216" s="17" t="s">
        <v>9</v>
      </c>
      <c r="E216" s="18" t="s">
        <v>297</v>
      </c>
      <c r="F216" s="18"/>
      <c r="G216" s="15">
        <f>G217</f>
        <v>0</v>
      </c>
      <c r="H216" s="15">
        <f t="shared" ref="H216:I216" si="89">H217</f>
        <v>0</v>
      </c>
      <c r="I216" s="15">
        <f t="shared" si="89"/>
        <v>0</v>
      </c>
    </row>
    <row r="217" spans="1:10" s="10" customFormat="1" ht="37.5">
      <c r="A217" s="4" t="s">
        <v>301</v>
      </c>
      <c r="B217" s="18">
        <v>914</v>
      </c>
      <c r="C217" s="17" t="s">
        <v>67</v>
      </c>
      <c r="D217" s="17" t="s">
        <v>9</v>
      </c>
      <c r="E217" s="18" t="s">
        <v>298</v>
      </c>
      <c r="F217" s="18"/>
      <c r="G217" s="15">
        <f>G218</f>
        <v>0</v>
      </c>
      <c r="H217" s="15">
        <f t="shared" ref="H217:I217" si="90">H218</f>
        <v>0</v>
      </c>
      <c r="I217" s="15">
        <f t="shared" si="90"/>
        <v>0</v>
      </c>
    </row>
    <row r="218" spans="1:10" s="10" customFormat="1" ht="37.5">
      <c r="A218" s="4" t="s">
        <v>811</v>
      </c>
      <c r="B218" s="18">
        <v>914</v>
      </c>
      <c r="C218" s="17" t="s">
        <v>67</v>
      </c>
      <c r="D218" s="17" t="s">
        <v>9</v>
      </c>
      <c r="E218" s="18" t="s">
        <v>600</v>
      </c>
      <c r="F218" s="18">
        <v>500</v>
      </c>
      <c r="G218" s="15"/>
      <c r="H218" s="15"/>
      <c r="I218" s="15"/>
      <c r="J218" s="15"/>
    </row>
    <row r="219" spans="1:10" s="10" customFormat="1" ht="56.25">
      <c r="A219" s="4" t="s">
        <v>48</v>
      </c>
      <c r="B219" s="18">
        <v>914</v>
      </c>
      <c r="C219" s="17" t="s">
        <v>67</v>
      </c>
      <c r="D219" s="17" t="s">
        <v>9</v>
      </c>
      <c r="E219" s="18" t="s">
        <v>47</v>
      </c>
      <c r="F219" s="18"/>
      <c r="G219" s="15">
        <f>SUM(G220)</f>
        <v>0</v>
      </c>
      <c r="H219" s="15">
        <f t="shared" si="87"/>
        <v>0</v>
      </c>
      <c r="I219" s="15">
        <f t="shared" si="87"/>
        <v>0</v>
      </c>
    </row>
    <row r="220" spans="1:10" s="10" customFormat="1" ht="37.5">
      <c r="A220" s="7" t="s">
        <v>72</v>
      </c>
      <c r="B220" s="18">
        <v>914</v>
      </c>
      <c r="C220" s="17" t="s">
        <v>67</v>
      </c>
      <c r="D220" s="17" t="s">
        <v>9</v>
      </c>
      <c r="E220" s="18" t="s">
        <v>70</v>
      </c>
      <c r="F220" s="18"/>
      <c r="G220" s="15">
        <f>SUM(G224+G221)</f>
        <v>0</v>
      </c>
      <c r="H220" s="15">
        <f>SUM(H224)</f>
        <v>0</v>
      </c>
      <c r="I220" s="15">
        <f>SUM(I224)</f>
        <v>0</v>
      </c>
    </row>
    <row r="221" spans="1:10" s="10" customFormat="1" ht="18.75">
      <c r="A221" s="7" t="s">
        <v>628</v>
      </c>
      <c r="B221" s="18">
        <v>914</v>
      </c>
      <c r="C221" s="17" t="s">
        <v>67</v>
      </c>
      <c r="D221" s="17" t="s">
        <v>9</v>
      </c>
      <c r="E221" s="18" t="s">
        <v>627</v>
      </c>
      <c r="F221" s="18"/>
      <c r="G221" s="15">
        <f>G222</f>
        <v>0</v>
      </c>
      <c r="H221" s="15"/>
      <c r="I221" s="15"/>
    </row>
    <row r="222" spans="1:10" s="10" customFormat="1" ht="18.75">
      <c r="A222" s="7" t="s">
        <v>630</v>
      </c>
      <c r="B222" s="18">
        <v>914</v>
      </c>
      <c r="C222" s="17" t="s">
        <v>67</v>
      </c>
      <c r="D222" s="17" t="s">
        <v>9</v>
      </c>
      <c r="E222" s="18" t="s">
        <v>629</v>
      </c>
      <c r="F222" s="18"/>
      <c r="G222" s="15">
        <f>G223</f>
        <v>0</v>
      </c>
      <c r="H222" s="15"/>
      <c r="I222" s="15"/>
    </row>
    <row r="223" spans="1:10" s="10" customFormat="1" ht="37.5">
      <c r="A223" s="4" t="s">
        <v>631</v>
      </c>
      <c r="B223" s="18">
        <v>914</v>
      </c>
      <c r="C223" s="17" t="s">
        <v>67</v>
      </c>
      <c r="D223" s="17" t="s">
        <v>9</v>
      </c>
      <c r="E223" s="18" t="s">
        <v>629</v>
      </c>
      <c r="F223" s="18">
        <v>500</v>
      </c>
      <c r="G223" s="15"/>
      <c r="H223" s="15"/>
      <c r="I223" s="15"/>
    </row>
    <row r="224" spans="1:10" s="10" customFormat="1" ht="56.25">
      <c r="A224" s="4" t="s">
        <v>60</v>
      </c>
      <c r="B224" s="18">
        <v>914</v>
      </c>
      <c r="C224" s="17" t="s">
        <v>67</v>
      </c>
      <c r="D224" s="17" t="s">
        <v>9</v>
      </c>
      <c r="E224" s="18" t="s">
        <v>75</v>
      </c>
      <c r="F224" s="18"/>
      <c r="G224" s="15">
        <f>SUM(G225)</f>
        <v>0</v>
      </c>
      <c r="H224" s="15">
        <f>SUM(H225)</f>
        <v>0</v>
      </c>
      <c r="I224" s="15">
        <f t="shared" si="87"/>
        <v>0</v>
      </c>
    </row>
    <row r="225" spans="1:10" s="10" customFormat="1" ht="75">
      <c r="A225" s="4" t="s">
        <v>267</v>
      </c>
      <c r="B225" s="18">
        <v>914</v>
      </c>
      <c r="C225" s="17" t="s">
        <v>67</v>
      </c>
      <c r="D225" s="17" t="s">
        <v>9</v>
      </c>
      <c r="E225" s="18" t="s">
        <v>266</v>
      </c>
      <c r="F225" s="18">
        <v>500</v>
      </c>
      <c r="G225" s="15"/>
      <c r="H225" s="15"/>
      <c r="I225" s="15"/>
    </row>
    <row r="226" spans="1:10" s="10" customFormat="1" ht="18.75">
      <c r="A226" s="105" t="s">
        <v>209</v>
      </c>
      <c r="B226" s="18">
        <v>914</v>
      </c>
      <c r="C226" s="17" t="s">
        <v>210</v>
      </c>
      <c r="D226" s="17"/>
      <c r="E226" s="18"/>
      <c r="F226" s="18"/>
      <c r="G226" s="15">
        <f>SUM(G227+G232)</f>
        <v>7741.4</v>
      </c>
      <c r="H226" s="15">
        <f t="shared" ref="H226:I226" si="91">SUM(H227+H232)</f>
        <v>8069.9</v>
      </c>
      <c r="I226" s="15">
        <f t="shared" si="91"/>
        <v>7944.1</v>
      </c>
    </row>
    <row r="227" spans="1:10" s="10" customFormat="1" ht="18.75">
      <c r="A227" s="105" t="s">
        <v>211</v>
      </c>
      <c r="B227" s="18">
        <v>914</v>
      </c>
      <c r="C227" s="17" t="s">
        <v>210</v>
      </c>
      <c r="D227" s="17" t="s">
        <v>9</v>
      </c>
      <c r="E227" s="18"/>
      <c r="F227" s="18"/>
      <c r="G227" s="15">
        <f>SUM(G228)</f>
        <v>5208.3999999999996</v>
      </c>
      <c r="H227" s="15">
        <f t="shared" ref="H227:I230" si="92">SUM(H228)</f>
        <v>4100</v>
      </c>
      <c r="I227" s="15">
        <f t="shared" si="92"/>
        <v>3900</v>
      </c>
    </row>
    <row r="228" spans="1:10" s="10" customFormat="1" ht="75">
      <c r="A228" s="4" t="s">
        <v>154</v>
      </c>
      <c r="B228" s="18">
        <v>914</v>
      </c>
      <c r="C228" s="17" t="s">
        <v>210</v>
      </c>
      <c r="D228" s="17" t="s">
        <v>9</v>
      </c>
      <c r="E228" s="18" t="s">
        <v>127</v>
      </c>
      <c r="F228" s="18"/>
      <c r="G228" s="15">
        <f>SUM(G229)</f>
        <v>5208.3999999999996</v>
      </c>
      <c r="H228" s="15">
        <f t="shared" si="92"/>
        <v>4100</v>
      </c>
      <c r="I228" s="15">
        <f t="shared" si="92"/>
        <v>3900</v>
      </c>
    </row>
    <row r="229" spans="1:10" s="10" customFormat="1" ht="37.5">
      <c r="A229" s="4" t="s">
        <v>213</v>
      </c>
      <c r="B229" s="18">
        <v>914</v>
      </c>
      <c r="C229" s="17" t="s">
        <v>210</v>
      </c>
      <c r="D229" s="17" t="s">
        <v>9</v>
      </c>
      <c r="E229" s="18" t="s">
        <v>214</v>
      </c>
      <c r="F229" s="18"/>
      <c r="G229" s="15">
        <f>SUM(G230)</f>
        <v>5208.3999999999996</v>
      </c>
      <c r="H229" s="15">
        <f t="shared" si="92"/>
        <v>4100</v>
      </c>
      <c r="I229" s="15">
        <f t="shared" si="92"/>
        <v>3900</v>
      </c>
    </row>
    <row r="230" spans="1:10" s="10" customFormat="1" ht="37.5">
      <c r="A230" s="4" t="s">
        <v>217</v>
      </c>
      <c r="B230" s="18">
        <v>914</v>
      </c>
      <c r="C230" s="17" t="s">
        <v>210</v>
      </c>
      <c r="D230" s="17" t="s">
        <v>9</v>
      </c>
      <c r="E230" s="18" t="s">
        <v>216</v>
      </c>
      <c r="F230" s="18"/>
      <c r="G230" s="15">
        <f>SUM(G231)</f>
        <v>5208.3999999999996</v>
      </c>
      <c r="H230" s="15">
        <f t="shared" si="92"/>
        <v>4100</v>
      </c>
      <c r="I230" s="15">
        <f t="shared" si="92"/>
        <v>3900</v>
      </c>
    </row>
    <row r="231" spans="1:10" s="10" customFormat="1" ht="93.75">
      <c r="A231" s="8" t="s">
        <v>218</v>
      </c>
      <c r="B231" s="18">
        <v>914</v>
      </c>
      <c r="C231" s="17" t="s">
        <v>210</v>
      </c>
      <c r="D231" s="17" t="s">
        <v>9</v>
      </c>
      <c r="E231" s="18" t="s">
        <v>219</v>
      </c>
      <c r="F231" s="18">
        <v>300</v>
      </c>
      <c r="G231" s="15">
        <v>5208.3999999999996</v>
      </c>
      <c r="H231" s="15">
        <v>4100</v>
      </c>
      <c r="I231" s="15">
        <v>3900</v>
      </c>
      <c r="J231" s="19" t="e">
        <f>G231+G236+G240+G246+G361+G381+#REF!+#REF!+G494+G496+G498+G500</f>
        <v>#REF!</v>
      </c>
    </row>
    <row r="232" spans="1:10" s="10" customFormat="1" ht="18.75">
      <c r="A232" s="105" t="s">
        <v>212</v>
      </c>
      <c r="B232" s="18">
        <v>914</v>
      </c>
      <c r="C232" s="17" t="s">
        <v>210</v>
      </c>
      <c r="D232" s="17" t="s">
        <v>46</v>
      </c>
      <c r="E232" s="18"/>
      <c r="F232" s="18"/>
      <c r="G232" s="15">
        <f>SUM(G241+G237+G233)</f>
        <v>2533</v>
      </c>
      <c r="H232" s="15">
        <f t="shared" ref="H232:I232" si="93">SUM(H241+H237+H233)</f>
        <v>3969.9</v>
      </c>
      <c r="I232" s="15">
        <f t="shared" si="93"/>
        <v>4044.1</v>
      </c>
    </row>
    <row r="233" spans="1:10" s="10" customFormat="1" ht="93.75">
      <c r="A233" s="4" t="s">
        <v>493</v>
      </c>
      <c r="B233" s="18">
        <v>914</v>
      </c>
      <c r="C233" s="17" t="s">
        <v>210</v>
      </c>
      <c r="D233" s="17" t="s">
        <v>46</v>
      </c>
      <c r="E233" s="18" t="s">
        <v>268</v>
      </c>
      <c r="F233" s="18"/>
      <c r="G233" s="15">
        <f>SUM(G234)</f>
        <v>1701</v>
      </c>
      <c r="H233" s="15">
        <f t="shared" ref="H233:I235" si="94">SUM(H234)</f>
        <v>3155.9</v>
      </c>
      <c r="I233" s="15">
        <f t="shared" si="94"/>
        <v>3230.1</v>
      </c>
    </row>
    <row r="234" spans="1:10" s="10" customFormat="1" ht="18.75">
      <c r="A234" s="4" t="s">
        <v>272</v>
      </c>
      <c r="B234" s="18">
        <v>914</v>
      </c>
      <c r="C234" s="17" t="s">
        <v>210</v>
      </c>
      <c r="D234" s="17" t="s">
        <v>46</v>
      </c>
      <c r="E234" s="18" t="s">
        <v>269</v>
      </c>
      <c r="F234" s="18"/>
      <c r="G234" s="15">
        <f>SUM(G235)</f>
        <v>1701</v>
      </c>
      <c r="H234" s="15">
        <f t="shared" si="94"/>
        <v>3155.9</v>
      </c>
      <c r="I234" s="15">
        <f t="shared" si="94"/>
        <v>3230.1</v>
      </c>
    </row>
    <row r="235" spans="1:10" s="10" customFormat="1" ht="56.25">
      <c r="A235" s="4" t="s">
        <v>273</v>
      </c>
      <c r="B235" s="18">
        <v>914</v>
      </c>
      <c r="C235" s="17" t="s">
        <v>210</v>
      </c>
      <c r="D235" s="17" t="s">
        <v>46</v>
      </c>
      <c r="E235" s="18" t="s">
        <v>270</v>
      </c>
      <c r="F235" s="18"/>
      <c r="G235" s="15">
        <f>SUM(G236)</f>
        <v>1701</v>
      </c>
      <c r="H235" s="15">
        <f t="shared" si="94"/>
        <v>3155.9</v>
      </c>
      <c r="I235" s="15">
        <f t="shared" si="94"/>
        <v>3230.1</v>
      </c>
    </row>
    <row r="236" spans="1:10" s="10" customFormat="1" ht="37.5">
      <c r="A236" s="4" t="s">
        <v>274</v>
      </c>
      <c r="B236" s="18">
        <v>914</v>
      </c>
      <c r="C236" s="17" t="s">
        <v>210</v>
      </c>
      <c r="D236" s="17" t="s">
        <v>46</v>
      </c>
      <c r="E236" s="18" t="s">
        <v>271</v>
      </c>
      <c r="F236" s="18">
        <v>300</v>
      </c>
      <c r="G236" s="15">
        <v>1701</v>
      </c>
      <c r="H236" s="15">
        <v>3155.9</v>
      </c>
      <c r="I236" s="15">
        <v>3230.1</v>
      </c>
      <c r="J236" s="82"/>
    </row>
    <row r="237" spans="1:10" s="10" customFormat="1" ht="75">
      <c r="A237" s="4" t="s">
        <v>157</v>
      </c>
      <c r="B237" s="18">
        <v>914</v>
      </c>
      <c r="C237" s="17" t="s">
        <v>210</v>
      </c>
      <c r="D237" s="17" t="s">
        <v>46</v>
      </c>
      <c r="E237" s="18" t="s">
        <v>158</v>
      </c>
      <c r="F237" s="18"/>
      <c r="G237" s="15">
        <f>SUM(G238)</f>
        <v>100</v>
      </c>
      <c r="H237" s="15">
        <f t="shared" ref="H237:I239" si="95">SUM(H238)</f>
        <v>100</v>
      </c>
      <c r="I237" s="15">
        <f t="shared" si="95"/>
        <v>100</v>
      </c>
    </row>
    <row r="238" spans="1:10" s="10" customFormat="1" ht="37.5">
      <c r="A238" s="4" t="s">
        <v>249</v>
      </c>
      <c r="B238" s="18">
        <v>914</v>
      </c>
      <c r="C238" s="17" t="s">
        <v>210</v>
      </c>
      <c r="D238" s="17" t="s">
        <v>46</v>
      </c>
      <c r="E238" s="18" t="s">
        <v>247</v>
      </c>
      <c r="F238" s="18"/>
      <c r="G238" s="15">
        <f>SUM(G239)</f>
        <v>100</v>
      </c>
      <c r="H238" s="15">
        <f t="shared" si="95"/>
        <v>100</v>
      </c>
      <c r="I238" s="15">
        <f t="shared" si="95"/>
        <v>100</v>
      </c>
    </row>
    <row r="239" spans="1:10" s="10" customFormat="1" ht="56.25">
      <c r="A239" s="4" t="s">
        <v>536</v>
      </c>
      <c r="B239" s="18">
        <v>914</v>
      </c>
      <c r="C239" s="17" t="s">
        <v>210</v>
      </c>
      <c r="D239" s="17" t="s">
        <v>46</v>
      </c>
      <c r="E239" s="18" t="s">
        <v>248</v>
      </c>
      <c r="F239" s="18"/>
      <c r="G239" s="15">
        <f>SUM(G240)</f>
        <v>100</v>
      </c>
      <c r="H239" s="15">
        <f t="shared" si="95"/>
        <v>100</v>
      </c>
      <c r="I239" s="15">
        <f t="shared" si="95"/>
        <v>100</v>
      </c>
    </row>
    <row r="240" spans="1:10" s="10" customFormat="1" ht="75">
      <c r="A240" s="4" t="s">
        <v>251</v>
      </c>
      <c r="B240" s="18">
        <v>914</v>
      </c>
      <c r="C240" s="17" t="s">
        <v>210</v>
      </c>
      <c r="D240" s="17" t="s">
        <v>46</v>
      </c>
      <c r="E240" s="76" t="s">
        <v>625</v>
      </c>
      <c r="F240" s="76">
        <v>300</v>
      </c>
      <c r="G240" s="104">
        <v>100</v>
      </c>
      <c r="H240" s="15">
        <v>100</v>
      </c>
      <c r="I240" s="15">
        <v>100</v>
      </c>
    </row>
    <row r="241" spans="1:12" s="10" customFormat="1" ht="75">
      <c r="A241" s="4" t="s">
        <v>154</v>
      </c>
      <c r="B241" s="18">
        <v>914</v>
      </c>
      <c r="C241" s="17" t="s">
        <v>210</v>
      </c>
      <c r="D241" s="17" t="s">
        <v>46</v>
      </c>
      <c r="E241" s="18" t="s">
        <v>127</v>
      </c>
      <c r="F241" s="18"/>
      <c r="G241" s="15">
        <f>SUM(G242)</f>
        <v>732</v>
      </c>
      <c r="H241" s="15">
        <f t="shared" ref="H241:I241" si="96">SUM(H242)</f>
        <v>714</v>
      </c>
      <c r="I241" s="15">
        <f t="shared" si="96"/>
        <v>714</v>
      </c>
    </row>
    <row r="242" spans="1:12" s="10" customFormat="1" ht="37.5">
      <c r="A242" s="4" t="s">
        <v>213</v>
      </c>
      <c r="B242" s="18">
        <v>914</v>
      </c>
      <c r="C242" s="17" t="s">
        <v>210</v>
      </c>
      <c r="D242" s="17" t="s">
        <v>46</v>
      </c>
      <c r="E242" s="18" t="s">
        <v>214</v>
      </c>
      <c r="F242" s="18"/>
      <c r="G242" s="15">
        <f>SUM(G243,G245)</f>
        <v>732</v>
      </c>
      <c r="H242" s="15">
        <f t="shared" ref="H242:I242" si="97">SUM(H243,H245)</f>
        <v>714</v>
      </c>
      <c r="I242" s="15">
        <f t="shared" si="97"/>
        <v>714</v>
      </c>
    </row>
    <row r="243" spans="1:12" s="10" customFormat="1" ht="56.25">
      <c r="A243" s="4" t="s">
        <v>537</v>
      </c>
      <c r="B243" s="18">
        <v>914</v>
      </c>
      <c r="C243" s="17" t="s">
        <v>210</v>
      </c>
      <c r="D243" s="17" t="s">
        <v>46</v>
      </c>
      <c r="E243" s="18" t="s">
        <v>215</v>
      </c>
      <c r="F243" s="18"/>
      <c r="G243" s="15">
        <f>SUM(G244)</f>
        <v>732</v>
      </c>
      <c r="H243" s="15">
        <f t="shared" ref="H243:I243" si="98">SUM(H244)</f>
        <v>714</v>
      </c>
      <c r="I243" s="15">
        <f t="shared" si="98"/>
        <v>714</v>
      </c>
    </row>
    <row r="244" spans="1:12" s="10" customFormat="1" ht="56.25">
      <c r="A244" s="4" t="s">
        <v>724</v>
      </c>
      <c r="B244" s="18">
        <v>914</v>
      </c>
      <c r="C244" s="17" t="s">
        <v>210</v>
      </c>
      <c r="D244" s="17" t="s">
        <v>46</v>
      </c>
      <c r="E244" s="18" t="s">
        <v>221</v>
      </c>
      <c r="F244" s="18">
        <v>600</v>
      </c>
      <c r="G244" s="15">
        <v>732</v>
      </c>
      <c r="H244" s="15">
        <v>714</v>
      </c>
      <c r="I244" s="15">
        <v>714</v>
      </c>
    </row>
    <row r="245" spans="1:12" s="10" customFormat="1" ht="42.75" customHeight="1">
      <c r="A245" s="4" t="s">
        <v>217</v>
      </c>
      <c r="B245" s="18">
        <v>914</v>
      </c>
      <c r="C245" s="17" t="s">
        <v>210</v>
      </c>
      <c r="D245" s="17" t="s">
        <v>46</v>
      </c>
      <c r="E245" s="18" t="s">
        <v>216</v>
      </c>
      <c r="F245" s="18"/>
      <c r="G245" s="15">
        <f>SUM(G246)</f>
        <v>0</v>
      </c>
      <c r="H245" s="15">
        <v>0</v>
      </c>
      <c r="I245" s="15">
        <v>0</v>
      </c>
    </row>
    <row r="246" spans="1:12" s="10" customFormat="1" ht="56.25">
      <c r="A246" s="4" t="s">
        <v>549</v>
      </c>
      <c r="B246" s="18">
        <v>914</v>
      </c>
      <c r="C246" s="17" t="s">
        <v>210</v>
      </c>
      <c r="D246" s="17" t="s">
        <v>46</v>
      </c>
      <c r="E246" s="18" t="s">
        <v>548</v>
      </c>
      <c r="F246" s="18">
        <v>300</v>
      </c>
      <c r="G246" s="15"/>
      <c r="H246" s="15"/>
      <c r="I246" s="15"/>
    </row>
    <row r="247" spans="1:12" s="10" customFormat="1" ht="18.75">
      <c r="A247" s="55" t="s">
        <v>453</v>
      </c>
      <c r="B247" s="18">
        <v>914</v>
      </c>
      <c r="C247" s="17" t="s">
        <v>19</v>
      </c>
      <c r="D247" s="17"/>
      <c r="E247" s="18"/>
      <c r="F247" s="18"/>
      <c r="G247" s="15">
        <f>G248</f>
        <v>17876.8</v>
      </c>
      <c r="H247" s="15">
        <f t="shared" ref="H247:I247" si="99">H248</f>
        <v>0</v>
      </c>
      <c r="I247" s="15">
        <f t="shared" si="99"/>
        <v>0</v>
      </c>
    </row>
    <row r="248" spans="1:12" s="10" customFormat="1" ht="18.75">
      <c r="A248" s="55" t="s">
        <v>454</v>
      </c>
      <c r="B248" s="18">
        <v>914</v>
      </c>
      <c r="C248" s="17" t="s">
        <v>19</v>
      </c>
      <c r="D248" s="17" t="s">
        <v>174</v>
      </c>
      <c r="E248" s="18"/>
      <c r="F248" s="18"/>
      <c r="G248" s="15">
        <f>G249</f>
        <v>17876.8</v>
      </c>
      <c r="H248" s="15">
        <f t="shared" ref="H248:I248" si="100">H249</f>
        <v>0</v>
      </c>
      <c r="I248" s="15">
        <f t="shared" si="100"/>
        <v>0</v>
      </c>
    </row>
    <row r="249" spans="1:12" s="10" customFormat="1" ht="93.75">
      <c r="A249" s="4" t="s">
        <v>493</v>
      </c>
      <c r="B249" s="18">
        <v>914</v>
      </c>
      <c r="C249" s="17" t="s">
        <v>19</v>
      </c>
      <c r="D249" s="17" t="s">
        <v>174</v>
      </c>
      <c r="E249" s="18" t="s">
        <v>268</v>
      </c>
      <c r="F249" s="18"/>
      <c r="G249" s="15">
        <f>SUM(G250)</f>
        <v>17876.8</v>
      </c>
      <c r="H249" s="15">
        <f t="shared" ref="H249:I249" si="101">SUM(H250)</f>
        <v>0</v>
      </c>
      <c r="I249" s="15">
        <f t="shared" si="101"/>
        <v>0</v>
      </c>
    </row>
    <row r="250" spans="1:12" s="10" customFormat="1" ht="75">
      <c r="A250" s="4" t="s">
        <v>300</v>
      </c>
      <c r="B250" s="18">
        <v>914</v>
      </c>
      <c r="C250" s="17" t="s">
        <v>19</v>
      </c>
      <c r="D250" s="17" t="s">
        <v>174</v>
      </c>
      <c r="E250" s="18" t="s">
        <v>297</v>
      </c>
      <c r="F250" s="18"/>
      <c r="G250" s="15">
        <f>SUM(G251)</f>
        <v>17876.8</v>
      </c>
      <c r="H250" s="15">
        <f t="shared" ref="H250:I250" si="102">SUM(H251)</f>
        <v>0</v>
      </c>
      <c r="I250" s="15">
        <f t="shared" si="102"/>
        <v>0</v>
      </c>
    </row>
    <row r="251" spans="1:12" s="10" customFormat="1" ht="18.75">
      <c r="A251" s="4" t="s">
        <v>305</v>
      </c>
      <c r="B251" s="18">
        <v>914</v>
      </c>
      <c r="C251" s="17" t="s">
        <v>19</v>
      </c>
      <c r="D251" s="17" t="s">
        <v>174</v>
      </c>
      <c r="E251" s="18" t="s">
        <v>303</v>
      </c>
      <c r="F251" s="18"/>
      <c r="G251" s="15">
        <f>SUM(G254+G252+G253)</f>
        <v>17876.8</v>
      </c>
      <c r="H251" s="15">
        <f t="shared" ref="H251:I251" si="103">SUM(H254+H252)</f>
        <v>0</v>
      </c>
      <c r="I251" s="15">
        <f t="shared" si="103"/>
        <v>0</v>
      </c>
    </row>
    <row r="252" spans="1:12" s="10" customFormat="1" ht="37.5">
      <c r="A252" s="56" t="s">
        <v>781</v>
      </c>
      <c r="B252" s="18">
        <v>914</v>
      </c>
      <c r="C252" s="17" t="s">
        <v>19</v>
      </c>
      <c r="D252" s="17" t="s">
        <v>174</v>
      </c>
      <c r="E252" s="18" t="s">
        <v>524</v>
      </c>
      <c r="F252" s="18">
        <v>400</v>
      </c>
      <c r="G252" s="15">
        <v>17876.8</v>
      </c>
      <c r="H252" s="15">
        <v>0</v>
      </c>
      <c r="I252" s="15">
        <v>0</v>
      </c>
    </row>
    <row r="253" spans="1:12" s="10" customFormat="1" ht="75">
      <c r="A253" s="31" t="s">
        <v>562</v>
      </c>
      <c r="B253" s="18">
        <v>914</v>
      </c>
      <c r="C253" s="17" t="s">
        <v>19</v>
      </c>
      <c r="D253" s="17" t="s">
        <v>174</v>
      </c>
      <c r="E253" s="18" t="s">
        <v>304</v>
      </c>
      <c r="F253" s="18">
        <v>400</v>
      </c>
      <c r="G253" s="15">
        <v>0</v>
      </c>
      <c r="H253" s="15">
        <v>0</v>
      </c>
      <c r="I253" s="15">
        <v>0</v>
      </c>
    </row>
    <row r="254" spans="1:12" s="10" customFormat="1" ht="75">
      <c r="A254" s="4" t="s">
        <v>562</v>
      </c>
      <c r="B254" s="18">
        <v>914</v>
      </c>
      <c r="C254" s="17" t="s">
        <v>19</v>
      </c>
      <c r="D254" s="17" t="s">
        <v>174</v>
      </c>
      <c r="E254" s="18" t="s">
        <v>639</v>
      </c>
      <c r="F254" s="18">
        <v>400</v>
      </c>
      <c r="G254" s="15">
        <v>0</v>
      </c>
      <c r="H254" s="15">
        <v>0</v>
      </c>
      <c r="I254" s="15">
        <v>0</v>
      </c>
    </row>
    <row r="255" spans="1:12" s="10" customFormat="1" ht="56.25">
      <c r="A255" s="6" t="s">
        <v>44</v>
      </c>
      <c r="B255" s="111">
        <v>922</v>
      </c>
      <c r="C255" s="112"/>
      <c r="D255" s="112"/>
      <c r="E255" s="111"/>
      <c r="F255" s="111"/>
      <c r="G255" s="14">
        <f>SUM(G256+G276)</f>
        <v>63165.2</v>
      </c>
      <c r="H255" s="14">
        <f t="shared" ref="H255:I255" si="104">SUM(H256+H276)</f>
        <v>38104.9</v>
      </c>
      <c r="I255" s="14">
        <f t="shared" si="104"/>
        <v>35762.9</v>
      </c>
      <c r="J255" s="10">
        <v>59333.9</v>
      </c>
      <c r="K255" s="10">
        <v>38104.9</v>
      </c>
      <c r="L255" s="10">
        <v>35658</v>
      </c>
    </row>
    <row r="256" spans="1:12" s="10" customFormat="1" ht="18.75">
      <c r="A256" s="4" t="s">
        <v>53</v>
      </c>
      <c r="B256" s="18">
        <v>922</v>
      </c>
      <c r="C256" s="17" t="s">
        <v>45</v>
      </c>
      <c r="D256" s="17"/>
      <c r="E256" s="111"/>
      <c r="F256" s="111"/>
      <c r="G256" s="15">
        <f>SUM(G257)</f>
        <v>15299.6</v>
      </c>
      <c r="H256" s="15">
        <f t="shared" ref="H256:I256" si="105">SUM(H257)</f>
        <v>10355</v>
      </c>
      <c r="I256" s="15">
        <f t="shared" si="105"/>
        <v>10070</v>
      </c>
      <c r="J256" s="19">
        <f>SUM(G255-J255)</f>
        <v>3831.2999999999956</v>
      </c>
      <c r="K256" s="19">
        <f t="shared" ref="K256" si="106">SUM(H255-K255)</f>
        <v>0</v>
      </c>
      <c r="L256" s="19">
        <f>SUM(I255-L255)</f>
        <v>104.90000000000146</v>
      </c>
    </row>
    <row r="257" spans="1:9" s="10" customFormat="1" ht="18.75">
      <c r="A257" s="4" t="s">
        <v>54</v>
      </c>
      <c r="B257" s="18">
        <v>922</v>
      </c>
      <c r="C257" s="17" t="s">
        <v>45</v>
      </c>
      <c r="D257" s="17" t="s">
        <v>46</v>
      </c>
      <c r="E257" s="111"/>
      <c r="F257" s="111"/>
      <c r="G257" s="15">
        <f>G258+G262</f>
        <v>15299.6</v>
      </c>
      <c r="H257" s="15">
        <f t="shared" ref="H257:I257" si="107">SUM(H262)</f>
        <v>10355</v>
      </c>
      <c r="I257" s="15">
        <f t="shared" si="107"/>
        <v>10070</v>
      </c>
    </row>
    <row r="258" spans="1:9" s="10" customFormat="1" ht="93.75">
      <c r="A258" s="4" t="s">
        <v>493</v>
      </c>
      <c r="B258" s="18">
        <v>922</v>
      </c>
      <c r="C258" s="17" t="s">
        <v>45</v>
      </c>
      <c r="D258" s="17" t="s">
        <v>46</v>
      </c>
      <c r="E258" s="18" t="s">
        <v>268</v>
      </c>
      <c r="F258" s="18"/>
      <c r="G258" s="15">
        <f>G259</f>
        <v>997</v>
      </c>
      <c r="H258" s="15">
        <f t="shared" ref="H258:I260" si="108">H259</f>
        <v>0</v>
      </c>
      <c r="I258" s="15">
        <f t="shared" si="108"/>
        <v>0</v>
      </c>
    </row>
    <row r="259" spans="1:9" s="10" customFormat="1" ht="75">
      <c r="A259" s="4" t="s">
        <v>300</v>
      </c>
      <c r="B259" s="18">
        <v>922</v>
      </c>
      <c r="C259" s="17" t="s">
        <v>45</v>
      </c>
      <c r="D259" s="17" t="s">
        <v>46</v>
      </c>
      <c r="E259" s="18" t="s">
        <v>297</v>
      </c>
      <c r="F259" s="18"/>
      <c r="G259" s="15">
        <f>G260</f>
        <v>997</v>
      </c>
      <c r="H259" s="15">
        <f t="shared" si="108"/>
        <v>0</v>
      </c>
      <c r="I259" s="15">
        <f t="shared" si="108"/>
        <v>0</v>
      </c>
    </row>
    <row r="260" spans="1:9" s="10" customFormat="1" ht="37.5">
      <c r="A260" s="4" t="s">
        <v>301</v>
      </c>
      <c r="B260" s="18">
        <v>922</v>
      </c>
      <c r="C260" s="17" t="s">
        <v>45</v>
      </c>
      <c r="D260" s="17" t="s">
        <v>46</v>
      </c>
      <c r="E260" s="18" t="s">
        <v>298</v>
      </c>
      <c r="F260" s="18"/>
      <c r="G260" s="15">
        <f>G261</f>
        <v>997</v>
      </c>
      <c r="H260" s="15">
        <f t="shared" si="108"/>
        <v>0</v>
      </c>
      <c r="I260" s="15">
        <f t="shared" si="108"/>
        <v>0</v>
      </c>
    </row>
    <row r="261" spans="1:9" s="10" customFormat="1" ht="75">
      <c r="A261" s="4" t="s">
        <v>302</v>
      </c>
      <c r="B261" s="18">
        <v>922</v>
      </c>
      <c r="C261" s="17" t="s">
        <v>45</v>
      </c>
      <c r="D261" s="17" t="s">
        <v>46</v>
      </c>
      <c r="E261" s="18" t="s">
        <v>299</v>
      </c>
      <c r="F261" s="18">
        <v>200</v>
      </c>
      <c r="G261" s="15">
        <v>997</v>
      </c>
      <c r="H261" s="15">
        <v>0</v>
      </c>
      <c r="I261" s="15">
        <v>0</v>
      </c>
    </row>
    <row r="262" spans="1:9" s="10" customFormat="1" ht="56.25">
      <c r="A262" s="4" t="s">
        <v>48</v>
      </c>
      <c r="B262" s="18">
        <v>922</v>
      </c>
      <c r="C262" s="17" t="s">
        <v>45</v>
      </c>
      <c r="D262" s="17" t="s">
        <v>46</v>
      </c>
      <c r="E262" s="18" t="s">
        <v>47</v>
      </c>
      <c r="F262" s="111"/>
      <c r="G262" s="15">
        <f>SUM(G263)</f>
        <v>14302.6</v>
      </c>
      <c r="H262" s="15">
        <f t="shared" ref="H262:I262" si="109">SUM(H263)</f>
        <v>10355</v>
      </c>
      <c r="I262" s="15">
        <f t="shared" si="109"/>
        <v>10070</v>
      </c>
    </row>
    <row r="263" spans="1:9" s="10" customFormat="1" ht="37.5">
      <c r="A263" s="4" t="s">
        <v>50</v>
      </c>
      <c r="B263" s="18">
        <v>922</v>
      </c>
      <c r="C263" s="17" t="s">
        <v>45</v>
      </c>
      <c r="D263" s="17" t="s">
        <v>46</v>
      </c>
      <c r="E263" s="18" t="s">
        <v>49</v>
      </c>
      <c r="F263" s="111"/>
      <c r="G263" s="15">
        <f>SUM(G264+G270+G272+G274+G268)</f>
        <v>14302.6</v>
      </c>
      <c r="H263" s="15">
        <f>SUM(H264+H270+H272+H274+H268)</f>
        <v>10355</v>
      </c>
      <c r="I263" s="15">
        <f>SUM(I264+I270+I272+I274+I268)</f>
        <v>10070</v>
      </c>
    </row>
    <row r="264" spans="1:9" s="10" customFormat="1" ht="37.5">
      <c r="A264" s="4" t="s">
        <v>51</v>
      </c>
      <c r="B264" s="18">
        <v>922</v>
      </c>
      <c r="C264" s="17" t="s">
        <v>45</v>
      </c>
      <c r="D264" s="17" t="s">
        <v>46</v>
      </c>
      <c r="E264" s="18" t="s">
        <v>52</v>
      </c>
      <c r="F264" s="111"/>
      <c r="G264" s="15">
        <f>SUM(G265:G267)</f>
        <v>10561</v>
      </c>
      <c r="H264" s="15">
        <f t="shared" ref="H264" si="110">SUM(H265:H267)</f>
        <v>10355</v>
      </c>
      <c r="I264" s="15">
        <f>SUM(I265:I267,I268)</f>
        <v>10070</v>
      </c>
    </row>
    <row r="265" spans="1:9" s="10" customFormat="1" ht="131.25">
      <c r="A265" s="4" t="s">
        <v>56</v>
      </c>
      <c r="B265" s="18">
        <v>922</v>
      </c>
      <c r="C265" s="17" t="s">
        <v>45</v>
      </c>
      <c r="D265" s="17" t="s">
        <v>46</v>
      </c>
      <c r="E265" s="18" t="s">
        <v>55</v>
      </c>
      <c r="F265" s="18">
        <v>100</v>
      </c>
      <c r="G265" s="15">
        <v>9672.9</v>
      </c>
      <c r="H265" s="15">
        <v>10070</v>
      </c>
      <c r="I265" s="15">
        <v>10070</v>
      </c>
    </row>
    <row r="266" spans="1:9" s="10" customFormat="1" ht="75">
      <c r="A266" s="4" t="s">
        <v>57</v>
      </c>
      <c r="B266" s="18">
        <v>922</v>
      </c>
      <c r="C266" s="17" t="s">
        <v>45</v>
      </c>
      <c r="D266" s="17" t="s">
        <v>46</v>
      </c>
      <c r="E266" s="18" t="s">
        <v>55</v>
      </c>
      <c r="F266" s="18">
        <v>200</v>
      </c>
      <c r="G266" s="15">
        <v>873.1</v>
      </c>
      <c r="H266" s="104">
        <v>285</v>
      </c>
      <c r="I266" s="15"/>
    </row>
    <row r="267" spans="1:9" s="10" customFormat="1" ht="56.25">
      <c r="A267" s="4" t="s">
        <v>58</v>
      </c>
      <c r="B267" s="18">
        <v>922</v>
      </c>
      <c r="C267" s="17" t="s">
        <v>45</v>
      </c>
      <c r="D267" s="17" t="s">
        <v>46</v>
      </c>
      <c r="E267" s="18" t="s">
        <v>55</v>
      </c>
      <c r="F267" s="18">
        <v>800</v>
      </c>
      <c r="G267" s="15">
        <v>15</v>
      </c>
      <c r="H267" s="15"/>
      <c r="I267" s="15"/>
    </row>
    <row r="268" spans="1:9" s="10" customFormat="1" ht="37.5">
      <c r="A268" s="4" t="s">
        <v>725</v>
      </c>
      <c r="B268" s="18">
        <v>922</v>
      </c>
      <c r="C268" s="17" t="s">
        <v>45</v>
      </c>
      <c r="D268" s="17" t="s">
        <v>46</v>
      </c>
      <c r="E268" s="18" t="s">
        <v>597</v>
      </c>
      <c r="F268" s="18"/>
      <c r="G268" s="15">
        <f>G269</f>
        <v>3608.9</v>
      </c>
      <c r="H268" s="15">
        <f t="shared" ref="H268:I268" si="111">H269</f>
        <v>0</v>
      </c>
      <c r="I268" s="15">
        <f t="shared" si="111"/>
        <v>0</v>
      </c>
    </row>
    <row r="269" spans="1:9" s="10" customFormat="1" ht="56.25">
      <c r="A269" s="4" t="s">
        <v>688</v>
      </c>
      <c r="B269" s="18">
        <v>922</v>
      </c>
      <c r="C269" s="17" t="s">
        <v>45</v>
      </c>
      <c r="D269" s="17" t="s">
        <v>46</v>
      </c>
      <c r="E269" s="18" t="s">
        <v>596</v>
      </c>
      <c r="F269" s="18">
        <v>200</v>
      </c>
      <c r="G269" s="15">
        <v>3608.9</v>
      </c>
      <c r="H269" s="15"/>
      <c r="I269" s="15"/>
    </row>
    <row r="270" spans="1:9" s="10" customFormat="1" ht="56.25">
      <c r="A270" s="4" t="s">
        <v>60</v>
      </c>
      <c r="B270" s="18">
        <v>922</v>
      </c>
      <c r="C270" s="17" t="s">
        <v>45</v>
      </c>
      <c r="D270" s="17" t="s">
        <v>46</v>
      </c>
      <c r="E270" s="18" t="s">
        <v>59</v>
      </c>
      <c r="F270" s="111"/>
      <c r="G270" s="15">
        <f>SUM(G271)</f>
        <v>91.1</v>
      </c>
      <c r="H270" s="15">
        <f t="shared" ref="H270:I270" si="112">SUM(H271)</f>
        <v>0</v>
      </c>
      <c r="I270" s="15">
        <f t="shared" si="112"/>
        <v>0</v>
      </c>
    </row>
    <row r="271" spans="1:9" s="10" customFormat="1" ht="75">
      <c r="A271" s="4" t="s">
        <v>57</v>
      </c>
      <c r="B271" s="18">
        <v>922</v>
      </c>
      <c r="C271" s="17" t="s">
        <v>45</v>
      </c>
      <c r="D271" s="17" t="s">
        <v>46</v>
      </c>
      <c r="E271" s="18" t="s">
        <v>61</v>
      </c>
      <c r="F271" s="18">
        <v>200</v>
      </c>
      <c r="G271" s="15">
        <v>91.1</v>
      </c>
      <c r="H271" s="15"/>
      <c r="I271" s="15"/>
    </row>
    <row r="272" spans="1:9" s="10" customFormat="1" ht="93.75">
      <c r="A272" s="4" t="s">
        <v>508</v>
      </c>
      <c r="B272" s="18">
        <v>922</v>
      </c>
      <c r="C272" s="17" t="s">
        <v>45</v>
      </c>
      <c r="D272" s="17" t="s">
        <v>46</v>
      </c>
      <c r="E272" s="18" t="s">
        <v>62</v>
      </c>
      <c r="F272" s="111"/>
      <c r="G272" s="15">
        <f t="shared" ref="G272:H272" si="113">SUM(G273)</f>
        <v>15</v>
      </c>
      <c r="H272" s="15">
        <f t="shared" si="113"/>
        <v>0</v>
      </c>
      <c r="I272" s="15">
        <f t="shared" ref="I272" si="114">SUM(I273)</f>
        <v>0</v>
      </c>
    </row>
    <row r="273" spans="1:10" s="10" customFormat="1" ht="75">
      <c r="A273" s="4" t="s">
        <v>57</v>
      </c>
      <c r="B273" s="18">
        <v>922</v>
      </c>
      <c r="C273" s="17" t="s">
        <v>45</v>
      </c>
      <c r="D273" s="17" t="s">
        <v>46</v>
      </c>
      <c r="E273" s="18" t="s">
        <v>63</v>
      </c>
      <c r="F273" s="18">
        <v>200</v>
      </c>
      <c r="G273" s="15">
        <v>15</v>
      </c>
      <c r="H273" s="15"/>
      <c r="I273" s="15">
        <v>0</v>
      </c>
    </row>
    <row r="274" spans="1:10" s="10" customFormat="1" ht="37.5">
      <c r="A274" s="4" t="s">
        <v>66</v>
      </c>
      <c r="B274" s="18">
        <v>922</v>
      </c>
      <c r="C274" s="17" t="s">
        <v>45</v>
      </c>
      <c r="D274" s="17" t="s">
        <v>46</v>
      </c>
      <c r="E274" s="18" t="s">
        <v>64</v>
      </c>
      <c r="F274" s="111"/>
      <c r="G274" s="15">
        <f>SUM(G275)</f>
        <v>26.6</v>
      </c>
      <c r="H274" s="15">
        <f t="shared" ref="H274" si="115">SUM(H275)</f>
        <v>0</v>
      </c>
      <c r="I274" s="15">
        <f t="shared" ref="I274" si="116">SUM(I275)</f>
        <v>0</v>
      </c>
    </row>
    <row r="275" spans="1:10" s="10" customFormat="1" ht="75">
      <c r="A275" s="4" t="s">
        <v>57</v>
      </c>
      <c r="B275" s="18">
        <v>922</v>
      </c>
      <c r="C275" s="17" t="s">
        <v>45</v>
      </c>
      <c r="D275" s="17" t="s">
        <v>46</v>
      </c>
      <c r="E275" s="18" t="s">
        <v>65</v>
      </c>
      <c r="F275" s="18">
        <v>200</v>
      </c>
      <c r="G275" s="15">
        <v>26.6</v>
      </c>
      <c r="H275" s="15"/>
      <c r="I275" s="15"/>
    </row>
    <row r="276" spans="1:10" s="10" customFormat="1" ht="18.75">
      <c r="A276" s="4" t="s">
        <v>68</v>
      </c>
      <c r="B276" s="18">
        <v>922</v>
      </c>
      <c r="C276" s="17" t="s">
        <v>67</v>
      </c>
      <c r="D276" s="17"/>
      <c r="E276" s="18"/>
      <c r="F276" s="18"/>
      <c r="G276" s="15">
        <f>SUM(G323+G277)</f>
        <v>47865.599999999999</v>
      </c>
      <c r="H276" s="15">
        <f>SUM(H323+H277)</f>
        <v>27749.9</v>
      </c>
      <c r="I276" s="15">
        <f>SUM(I323+I277)</f>
        <v>25692.9</v>
      </c>
    </row>
    <row r="277" spans="1:10" s="10" customFormat="1" ht="18.75">
      <c r="A277" s="4" t="s">
        <v>69</v>
      </c>
      <c r="B277" s="18">
        <v>922</v>
      </c>
      <c r="C277" s="17" t="s">
        <v>67</v>
      </c>
      <c r="D277" s="17" t="s">
        <v>9</v>
      </c>
      <c r="E277" s="18"/>
      <c r="F277" s="18"/>
      <c r="G277" s="15">
        <f>SUM(G278)</f>
        <v>40398.1</v>
      </c>
      <c r="H277" s="15">
        <f t="shared" ref="H277:I277" si="117">SUM(H278)</f>
        <v>20521.900000000001</v>
      </c>
      <c r="I277" s="15">
        <f t="shared" si="117"/>
        <v>18497.900000000001</v>
      </c>
    </row>
    <row r="278" spans="1:10" s="10" customFormat="1" ht="56.25">
      <c r="A278" s="4" t="s">
        <v>48</v>
      </c>
      <c r="B278" s="18">
        <v>922</v>
      </c>
      <c r="C278" s="17" t="s">
        <v>67</v>
      </c>
      <c r="D278" s="17" t="s">
        <v>9</v>
      </c>
      <c r="E278" s="18" t="s">
        <v>47</v>
      </c>
      <c r="F278" s="18"/>
      <c r="G278" s="15">
        <f>SUM(G279+G298+G320)</f>
        <v>40398.1</v>
      </c>
      <c r="H278" s="15">
        <f>SUM(H279+H298+H320)</f>
        <v>20521.900000000001</v>
      </c>
      <c r="I278" s="15">
        <f>SUM(I279+I298+I320)</f>
        <v>18497.900000000001</v>
      </c>
    </row>
    <row r="279" spans="1:10" s="10" customFormat="1" ht="37.5">
      <c r="A279" s="4" t="s">
        <v>72</v>
      </c>
      <c r="B279" s="18">
        <v>922</v>
      </c>
      <c r="C279" s="17" t="s">
        <v>67</v>
      </c>
      <c r="D279" s="17" t="s">
        <v>9</v>
      </c>
      <c r="E279" s="18" t="s">
        <v>70</v>
      </c>
      <c r="F279" s="18"/>
      <c r="G279" s="15">
        <f>SUM(G280+G282+G286+G289+G291+G294+G296+G284)</f>
        <v>27727.200000000001</v>
      </c>
      <c r="H279" s="15">
        <f>SUM(H280+H282+H286+H289+H291+H294+H296)</f>
        <v>9137</v>
      </c>
      <c r="I279" s="15">
        <f>SUM(I280+I282+I286+I289+I291+I294+I296)</f>
        <v>8065</v>
      </c>
    </row>
    <row r="280" spans="1:10" s="10" customFormat="1" ht="37.5">
      <c r="A280" s="4" t="s">
        <v>484</v>
      </c>
      <c r="B280" s="18">
        <v>922</v>
      </c>
      <c r="C280" s="17" t="s">
        <v>67</v>
      </c>
      <c r="D280" s="17" t="s">
        <v>9</v>
      </c>
      <c r="E280" s="18" t="s">
        <v>71</v>
      </c>
      <c r="F280" s="18"/>
      <c r="G280" s="15">
        <f>SUM(G281)</f>
        <v>9755.5</v>
      </c>
      <c r="H280" s="15">
        <f t="shared" ref="H280:I280" si="118">SUM(H281)</f>
        <v>6149</v>
      </c>
      <c r="I280" s="15">
        <f t="shared" si="118"/>
        <v>5359</v>
      </c>
    </row>
    <row r="281" spans="1:10" s="10" customFormat="1" ht="37.5">
      <c r="A281" s="4" t="s">
        <v>726</v>
      </c>
      <c r="B281" s="18">
        <v>922</v>
      </c>
      <c r="C281" s="17" t="s">
        <v>67</v>
      </c>
      <c r="D281" s="17" t="s">
        <v>9</v>
      </c>
      <c r="E281" s="18" t="s">
        <v>74</v>
      </c>
      <c r="F281" s="18">
        <v>600</v>
      </c>
      <c r="G281" s="15">
        <v>9755.5</v>
      </c>
      <c r="H281" s="15">
        <v>6149</v>
      </c>
      <c r="I281" s="15">
        <v>5359</v>
      </c>
    </row>
    <row r="282" spans="1:10" s="10" customFormat="1" ht="56.25">
      <c r="A282" s="4" t="s">
        <v>60</v>
      </c>
      <c r="B282" s="18">
        <v>922</v>
      </c>
      <c r="C282" s="17" t="s">
        <v>67</v>
      </c>
      <c r="D282" s="17" t="s">
        <v>9</v>
      </c>
      <c r="E282" s="18" t="s">
        <v>75</v>
      </c>
      <c r="F282" s="18"/>
      <c r="G282" s="15">
        <f>SUM(G283)</f>
        <v>0</v>
      </c>
      <c r="H282" s="15">
        <f t="shared" ref="H282:I282" si="119">SUM(H283)</f>
        <v>0</v>
      </c>
      <c r="I282" s="15">
        <f t="shared" si="119"/>
        <v>0</v>
      </c>
    </row>
    <row r="283" spans="1:10" s="10" customFormat="1" ht="75">
      <c r="A283" s="4" t="s">
        <v>73</v>
      </c>
      <c r="B283" s="18">
        <v>922</v>
      </c>
      <c r="C283" s="17" t="s">
        <v>67</v>
      </c>
      <c r="D283" s="17" t="s">
        <v>9</v>
      </c>
      <c r="E283" s="18" t="s">
        <v>76</v>
      </c>
      <c r="F283" s="18">
        <v>600</v>
      </c>
      <c r="G283" s="15"/>
      <c r="H283" s="15"/>
      <c r="I283" s="15"/>
    </row>
    <row r="284" spans="1:10" s="10" customFormat="1" ht="56.25">
      <c r="A284" s="4" t="s">
        <v>60</v>
      </c>
      <c r="B284" s="18">
        <v>922</v>
      </c>
      <c r="C284" s="17" t="s">
        <v>67</v>
      </c>
      <c r="D284" s="17" t="s">
        <v>9</v>
      </c>
      <c r="E284" s="18" t="s">
        <v>552</v>
      </c>
      <c r="F284" s="18"/>
      <c r="G284" s="15">
        <f>G285</f>
        <v>0</v>
      </c>
      <c r="H284" s="15">
        <f t="shared" ref="H284:I284" si="120">H285</f>
        <v>0</v>
      </c>
      <c r="I284" s="15">
        <f t="shared" si="120"/>
        <v>0</v>
      </c>
    </row>
    <row r="285" spans="1:10" s="10" customFormat="1" ht="93.75">
      <c r="A285" s="4" t="s">
        <v>410</v>
      </c>
      <c r="B285" s="18">
        <v>922</v>
      </c>
      <c r="C285" s="17" t="s">
        <v>67</v>
      </c>
      <c r="D285" s="17" t="s">
        <v>9</v>
      </c>
      <c r="E285" s="18" t="s">
        <v>545</v>
      </c>
      <c r="F285" s="18">
        <v>600</v>
      </c>
      <c r="G285" s="15"/>
      <c r="H285" s="15"/>
      <c r="I285" s="15"/>
      <c r="J285" s="15"/>
    </row>
    <row r="286" spans="1:10" s="10" customFormat="1" ht="75">
      <c r="A286" s="4" t="s">
        <v>78</v>
      </c>
      <c r="B286" s="18">
        <v>922</v>
      </c>
      <c r="C286" s="17" t="s">
        <v>67</v>
      </c>
      <c r="D286" s="17" t="s">
        <v>9</v>
      </c>
      <c r="E286" s="18" t="s">
        <v>79</v>
      </c>
      <c r="F286" s="18"/>
      <c r="G286" s="15">
        <f>SUM(G287,G288)</f>
        <v>851.7</v>
      </c>
      <c r="H286" s="15">
        <f t="shared" ref="H286" si="121">SUM(H287)</f>
        <v>0</v>
      </c>
      <c r="I286" s="15">
        <f t="shared" ref="I286" si="122">SUM(I287)</f>
        <v>0</v>
      </c>
    </row>
    <row r="287" spans="1:10" s="10" customFormat="1" ht="37.5">
      <c r="A287" s="4" t="s">
        <v>727</v>
      </c>
      <c r="B287" s="18">
        <v>922</v>
      </c>
      <c r="C287" s="17" t="s">
        <v>67</v>
      </c>
      <c r="D287" s="17" t="s">
        <v>9</v>
      </c>
      <c r="E287" s="18" t="s">
        <v>77</v>
      </c>
      <c r="F287" s="18">
        <v>600</v>
      </c>
      <c r="G287" s="15">
        <v>851.7</v>
      </c>
      <c r="H287" s="15"/>
      <c r="I287" s="15"/>
    </row>
    <row r="288" spans="1:10" s="10" customFormat="1" ht="112.5">
      <c r="A288" s="4" t="s">
        <v>551</v>
      </c>
      <c r="B288" s="18">
        <v>922</v>
      </c>
      <c r="C288" s="17" t="s">
        <v>67</v>
      </c>
      <c r="D288" s="17" t="s">
        <v>9</v>
      </c>
      <c r="E288" s="18" t="s">
        <v>550</v>
      </c>
      <c r="F288" s="18">
        <v>600</v>
      </c>
      <c r="G288" s="15"/>
      <c r="H288" s="15"/>
      <c r="I288" s="15"/>
    </row>
    <row r="289" spans="1:11" s="10" customFormat="1" ht="37.5">
      <c r="A289" s="4" t="s">
        <v>485</v>
      </c>
      <c r="B289" s="18">
        <v>922</v>
      </c>
      <c r="C289" s="17" t="s">
        <v>67</v>
      </c>
      <c r="D289" s="17" t="s">
        <v>9</v>
      </c>
      <c r="E289" s="18" t="s">
        <v>80</v>
      </c>
      <c r="F289" s="18"/>
      <c r="G289" s="15">
        <f>SUM(G290)</f>
        <v>30</v>
      </c>
      <c r="H289" s="15">
        <f t="shared" ref="H289:I289" si="123">SUM(H290)</f>
        <v>0</v>
      </c>
      <c r="I289" s="15">
        <f t="shared" si="123"/>
        <v>0</v>
      </c>
    </row>
    <row r="290" spans="1:11" s="10" customFormat="1" ht="37.5">
      <c r="A290" s="4" t="s">
        <v>726</v>
      </c>
      <c r="B290" s="18">
        <v>922</v>
      </c>
      <c r="C290" s="17" t="s">
        <v>67</v>
      </c>
      <c r="D290" s="17" t="s">
        <v>9</v>
      </c>
      <c r="E290" s="18" t="s">
        <v>81</v>
      </c>
      <c r="F290" s="18">
        <v>600</v>
      </c>
      <c r="G290" s="15">
        <v>30</v>
      </c>
      <c r="H290" s="15"/>
      <c r="I290" s="15"/>
    </row>
    <row r="291" spans="1:11" s="10" customFormat="1" ht="56.25">
      <c r="A291" s="4" t="s">
        <v>509</v>
      </c>
      <c r="B291" s="18">
        <v>922</v>
      </c>
      <c r="C291" s="17" t="s">
        <v>67</v>
      </c>
      <c r="D291" s="17" t="s">
        <v>9</v>
      </c>
      <c r="E291" s="18" t="s">
        <v>82</v>
      </c>
      <c r="F291" s="18"/>
      <c r="G291" s="15">
        <f>SUM(G292+G293)</f>
        <v>3888</v>
      </c>
      <c r="H291" s="15">
        <f t="shared" ref="H291" si="124">SUM(H292)</f>
        <v>2988</v>
      </c>
      <c r="I291" s="15">
        <f t="shared" ref="I291" si="125">SUM(I292)</f>
        <v>2706</v>
      </c>
    </row>
    <row r="292" spans="1:11" s="10" customFormat="1" ht="37.5">
      <c r="A292" s="4" t="s">
        <v>726</v>
      </c>
      <c r="B292" s="18">
        <v>922</v>
      </c>
      <c r="C292" s="17" t="s">
        <v>67</v>
      </c>
      <c r="D292" s="17" t="s">
        <v>9</v>
      </c>
      <c r="E292" s="18" t="s">
        <v>83</v>
      </c>
      <c r="F292" s="18">
        <v>600</v>
      </c>
      <c r="G292" s="15">
        <v>3888</v>
      </c>
      <c r="H292" s="15">
        <v>2988</v>
      </c>
      <c r="I292" s="15">
        <v>2706</v>
      </c>
    </row>
    <row r="293" spans="1:11" s="10" customFormat="1" ht="131.25">
      <c r="A293" s="4" t="s">
        <v>569</v>
      </c>
      <c r="B293" s="18">
        <v>922</v>
      </c>
      <c r="C293" s="17" t="s">
        <v>67</v>
      </c>
      <c r="D293" s="17" t="s">
        <v>9</v>
      </c>
      <c r="E293" s="18" t="s">
        <v>566</v>
      </c>
      <c r="F293" s="18">
        <v>600</v>
      </c>
      <c r="G293" s="15"/>
      <c r="H293" s="15"/>
      <c r="I293" s="15"/>
    </row>
    <row r="294" spans="1:11" s="10" customFormat="1" ht="56.25">
      <c r="A294" s="4" t="s">
        <v>86</v>
      </c>
      <c r="B294" s="18">
        <v>922</v>
      </c>
      <c r="C294" s="17" t="s">
        <v>67</v>
      </c>
      <c r="D294" s="17" t="s">
        <v>9</v>
      </c>
      <c r="E294" s="18" t="s">
        <v>84</v>
      </c>
      <c r="F294" s="18"/>
      <c r="G294" s="15">
        <f>SUM(G295)</f>
        <v>10</v>
      </c>
      <c r="H294" s="15">
        <f t="shared" ref="H294" si="126">SUM(H295)</f>
        <v>0</v>
      </c>
      <c r="I294" s="15">
        <f t="shared" ref="I294" si="127">SUM(I295)</f>
        <v>0</v>
      </c>
    </row>
    <row r="295" spans="1:11" s="10" customFormat="1" ht="37.5">
      <c r="A295" s="4" t="s">
        <v>726</v>
      </c>
      <c r="B295" s="18">
        <v>922</v>
      </c>
      <c r="C295" s="17" t="s">
        <v>67</v>
      </c>
      <c r="D295" s="17" t="s">
        <v>9</v>
      </c>
      <c r="E295" s="18" t="s">
        <v>85</v>
      </c>
      <c r="F295" s="18">
        <v>600</v>
      </c>
      <c r="G295" s="15">
        <v>10</v>
      </c>
      <c r="H295" s="15"/>
      <c r="I295" s="15"/>
    </row>
    <row r="296" spans="1:11" s="10" customFormat="1" ht="56.25">
      <c r="A296" s="4" t="s">
        <v>510</v>
      </c>
      <c r="B296" s="18">
        <v>922</v>
      </c>
      <c r="C296" s="17" t="s">
        <v>67</v>
      </c>
      <c r="D296" s="17" t="s">
        <v>9</v>
      </c>
      <c r="E296" s="18" t="s">
        <v>87</v>
      </c>
      <c r="F296" s="18"/>
      <c r="G296" s="15">
        <f>SUM(G297)</f>
        <v>13192</v>
      </c>
      <c r="H296" s="15">
        <f t="shared" ref="H296" si="128">SUM(H297)</f>
        <v>0</v>
      </c>
      <c r="I296" s="15">
        <f t="shared" ref="I296" si="129">SUM(I297)</f>
        <v>0</v>
      </c>
    </row>
    <row r="297" spans="1:11" s="10" customFormat="1" ht="37.5">
      <c r="A297" s="4" t="s">
        <v>727</v>
      </c>
      <c r="B297" s="18">
        <v>922</v>
      </c>
      <c r="C297" s="17" t="s">
        <v>67</v>
      </c>
      <c r="D297" s="17" t="s">
        <v>9</v>
      </c>
      <c r="E297" s="18" t="s">
        <v>88</v>
      </c>
      <c r="F297" s="18">
        <v>600</v>
      </c>
      <c r="G297" s="15">
        <v>13192</v>
      </c>
      <c r="H297" s="15"/>
      <c r="I297" s="15"/>
      <c r="J297" s="10">
        <v>11024.8</v>
      </c>
      <c r="K297" s="10" t="s">
        <v>594</v>
      </c>
    </row>
    <row r="298" spans="1:11" s="10" customFormat="1" ht="37.5">
      <c r="A298" s="4" t="s">
        <v>91</v>
      </c>
      <c r="B298" s="18">
        <v>922</v>
      </c>
      <c r="C298" s="17" t="s">
        <v>67</v>
      </c>
      <c r="D298" s="17" t="s">
        <v>9</v>
      </c>
      <c r="E298" s="18" t="s">
        <v>89</v>
      </c>
      <c r="F298" s="111"/>
      <c r="G298" s="15">
        <f>SUM(G299+G305+G309+G312+G314+G316+G318)</f>
        <v>12670.9</v>
      </c>
      <c r="H298" s="15">
        <f t="shared" ref="H298" si="130">SUM(H299+H305+H309+H312+H314+H316+H318)</f>
        <v>11384.9</v>
      </c>
      <c r="I298" s="15">
        <f>SUM(I299+I305+I309+I312+I314+I316+I318)</f>
        <v>10432.9</v>
      </c>
    </row>
    <row r="299" spans="1:11" s="10" customFormat="1" ht="37.5">
      <c r="A299" s="4" t="s">
        <v>92</v>
      </c>
      <c r="B299" s="18">
        <v>922</v>
      </c>
      <c r="C299" s="17" t="s">
        <v>67</v>
      </c>
      <c r="D299" s="17" t="s">
        <v>9</v>
      </c>
      <c r="E299" s="18" t="s">
        <v>90</v>
      </c>
      <c r="F299" s="111"/>
      <c r="G299" s="15">
        <f>SUM(G300:G304)</f>
        <v>12540</v>
      </c>
      <c r="H299" s="15">
        <f>SUM(H300:H304)</f>
        <v>11280</v>
      </c>
      <c r="I299" s="15">
        <f>SUM(I300:I304)</f>
        <v>10328</v>
      </c>
    </row>
    <row r="300" spans="1:11" s="10" customFormat="1" ht="131.25">
      <c r="A300" s="4" t="s">
        <v>56</v>
      </c>
      <c r="B300" s="18">
        <v>922</v>
      </c>
      <c r="C300" s="17" t="s">
        <v>67</v>
      </c>
      <c r="D300" s="17" t="s">
        <v>9</v>
      </c>
      <c r="E300" s="18" t="s">
        <v>93</v>
      </c>
      <c r="F300" s="18">
        <v>100</v>
      </c>
      <c r="G300" s="15">
        <v>11517</v>
      </c>
      <c r="H300" s="15">
        <v>10950</v>
      </c>
      <c r="I300" s="15">
        <v>10328</v>
      </c>
    </row>
    <row r="301" spans="1:11" s="10" customFormat="1" ht="75">
      <c r="A301" s="4" t="s">
        <v>57</v>
      </c>
      <c r="B301" s="18">
        <v>922</v>
      </c>
      <c r="C301" s="17" t="s">
        <v>67</v>
      </c>
      <c r="D301" s="17" t="s">
        <v>9</v>
      </c>
      <c r="E301" s="18" t="s">
        <v>93</v>
      </c>
      <c r="F301" s="18">
        <v>200</v>
      </c>
      <c r="G301" s="15">
        <v>1008</v>
      </c>
      <c r="H301" s="15">
        <v>330</v>
      </c>
      <c r="I301" s="15"/>
    </row>
    <row r="302" spans="1:11" s="10" customFormat="1" ht="56.25">
      <c r="A302" s="4" t="s">
        <v>58</v>
      </c>
      <c r="B302" s="18">
        <v>922</v>
      </c>
      <c r="C302" s="17" t="s">
        <v>67</v>
      </c>
      <c r="D302" s="17" t="s">
        <v>9</v>
      </c>
      <c r="E302" s="18" t="s">
        <v>93</v>
      </c>
      <c r="F302" s="18">
        <v>800</v>
      </c>
      <c r="G302" s="15">
        <v>15</v>
      </c>
      <c r="H302" s="15"/>
      <c r="I302" s="15"/>
    </row>
    <row r="303" spans="1:11" s="10" customFormat="1" ht="102" customHeight="1">
      <c r="A303" s="4" t="s">
        <v>567</v>
      </c>
      <c r="B303" s="18">
        <v>922</v>
      </c>
      <c r="C303" s="17" t="s">
        <v>67</v>
      </c>
      <c r="D303" s="17" t="s">
        <v>9</v>
      </c>
      <c r="E303" s="18" t="s">
        <v>568</v>
      </c>
      <c r="F303" s="18">
        <v>200</v>
      </c>
      <c r="G303" s="15"/>
      <c r="H303" s="15"/>
      <c r="I303" s="15"/>
    </row>
    <row r="304" spans="1:11" s="10" customFormat="1" ht="112.5">
      <c r="A304" s="4" t="s">
        <v>94</v>
      </c>
      <c r="B304" s="18">
        <v>922</v>
      </c>
      <c r="C304" s="17" t="s">
        <v>67</v>
      </c>
      <c r="D304" s="17" t="s">
        <v>9</v>
      </c>
      <c r="E304" s="18" t="s">
        <v>411</v>
      </c>
      <c r="F304" s="18">
        <v>200</v>
      </c>
      <c r="G304" s="15"/>
      <c r="H304" s="15"/>
      <c r="I304" s="15"/>
      <c r="J304" s="65" t="s">
        <v>95</v>
      </c>
    </row>
    <row r="305" spans="1:9" s="10" customFormat="1" ht="37.5">
      <c r="A305" s="4" t="s">
        <v>97</v>
      </c>
      <c r="B305" s="18">
        <v>922</v>
      </c>
      <c r="C305" s="17" t="s">
        <v>67</v>
      </c>
      <c r="D305" s="17" t="s">
        <v>9</v>
      </c>
      <c r="E305" s="18" t="s">
        <v>96</v>
      </c>
      <c r="F305" s="18"/>
      <c r="G305" s="15">
        <f>SUM(G306+G308+G307)</f>
        <v>106.89999999999999</v>
      </c>
      <c r="H305" s="15">
        <f>SUM(H306+H308)</f>
        <v>104.9</v>
      </c>
      <c r="I305" s="15">
        <f t="shared" ref="I305" si="131">SUM(I306+I308)</f>
        <v>104.9</v>
      </c>
    </row>
    <row r="306" spans="1:9" s="10" customFormat="1" ht="75">
      <c r="A306" s="4" t="s">
        <v>57</v>
      </c>
      <c r="B306" s="18">
        <v>922</v>
      </c>
      <c r="C306" s="17" t="s">
        <v>67</v>
      </c>
      <c r="D306" s="17" t="s">
        <v>9</v>
      </c>
      <c r="E306" s="18" t="s">
        <v>98</v>
      </c>
      <c r="F306" s="18">
        <v>200</v>
      </c>
      <c r="G306" s="15">
        <v>1.8</v>
      </c>
      <c r="H306" s="15"/>
      <c r="I306" s="15"/>
    </row>
    <row r="307" spans="1:9" s="10" customFormat="1" ht="75">
      <c r="A307" s="4" t="s">
        <v>57</v>
      </c>
      <c r="B307" s="18">
        <v>922</v>
      </c>
      <c r="C307" s="17" t="s">
        <v>67</v>
      </c>
      <c r="D307" s="17" t="s">
        <v>9</v>
      </c>
      <c r="E307" s="18" t="s">
        <v>660</v>
      </c>
      <c r="F307" s="18">
        <v>200</v>
      </c>
      <c r="G307" s="15"/>
      <c r="H307" s="15"/>
      <c r="I307" s="15"/>
    </row>
    <row r="308" spans="1:9" s="10" customFormat="1" ht="18.75">
      <c r="A308" s="4" t="s">
        <v>630</v>
      </c>
      <c r="B308" s="18">
        <v>922</v>
      </c>
      <c r="C308" s="17" t="s">
        <v>67</v>
      </c>
      <c r="D308" s="17" t="s">
        <v>9</v>
      </c>
      <c r="E308" s="18" t="s">
        <v>695</v>
      </c>
      <c r="F308" s="18">
        <v>200</v>
      </c>
      <c r="G308" s="15">
        <v>105.1</v>
      </c>
      <c r="H308" s="15">
        <v>104.9</v>
      </c>
      <c r="I308" s="15">
        <v>104.9</v>
      </c>
    </row>
    <row r="309" spans="1:9" s="10" customFormat="1" ht="56.25">
      <c r="A309" s="4" t="s">
        <v>100</v>
      </c>
      <c r="B309" s="18">
        <v>922</v>
      </c>
      <c r="C309" s="17" t="s">
        <v>67</v>
      </c>
      <c r="D309" s="17" t="s">
        <v>9</v>
      </c>
      <c r="E309" s="18" t="s">
        <v>99</v>
      </c>
      <c r="F309" s="18"/>
      <c r="G309" s="15">
        <f>SUM(G310+G311)</f>
        <v>0</v>
      </c>
      <c r="H309" s="15">
        <f t="shared" ref="H309" si="132">SUM(H310)</f>
        <v>0</v>
      </c>
      <c r="I309" s="15">
        <f t="shared" ref="I309" si="133">SUM(I310)</f>
        <v>0</v>
      </c>
    </row>
    <row r="310" spans="1:9" s="10" customFormat="1" ht="75">
      <c r="A310" s="4" t="s">
        <v>57</v>
      </c>
      <c r="B310" s="18">
        <v>922</v>
      </c>
      <c r="C310" s="17" t="s">
        <v>67</v>
      </c>
      <c r="D310" s="17" t="s">
        <v>9</v>
      </c>
      <c r="E310" s="18" t="s">
        <v>103</v>
      </c>
      <c r="F310" s="18">
        <v>200</v>
      </c>
      <c r="G310" s="15"/>
      <c r="H310" s="15">
        <v>0</v>
      </c>
      <c r="I310" s="15">
        <v>0</v>
      </c>
    </row>
    <row r="311" spans="1:9" s="10" customFormat="1" ht="18.75">
      <c r="A311" s="4" t="s">
        <v>630</v>
      </c>
      <c r="B311" s="18">
        <v>922</v>
      </c>
      <c r="C311" s="17" t="s">
        <v>67</v>
      </c>
      <c r="D311" s="17" t="s">
        <v>9</v>
      </c>
      <c r="E311" s="18" t="s">
        <v>553</v>
      </c>
      <c r="F311" s="18">
        <v>200</v>
      </c>
      <c r="G311" s="15"/>
      <c r="H311" s="15"/>
      <c r="I311" s="15"/>
    </row>
    <row r="312" spans="1:9" s="10" customFormat="1" ht="37.5">
      <c r="A312" s="4" t="s">
        <v>104</v>
      </c>
      <c r="B312" s="18">
        <v>922</v>
      </c>
      <c r="C312" s="17" t="s">
        <v>67</v>
      </c>
      <c r="D312" s="17" t="s">
        <v>9</v>
      </c>
      <c r="E312" s="18" t="s">
        <v>101</v>
      </c>
      <c r="F312" s="18"/>
      <c r="G312" s="15">
        <f>SUM(G313)</f>
        <v>0</v>
      </c>
      <c r="H312" s="15">
        <f t="shared" ref="H312" si="134">SUM(H313)</f>
        <v>0</v>
      </c>
      <c r="I312" s="15">
        <f t="shared" ref="I312" si="135">SUM(I313)</f>
        <v>0</v>
      </c>
    </row>
    <row r="313" spans="1:9" s="10" customFormat="1" ht="75">
      <c r="A313" s="4" t="s">
        <v>57</v>
      </c>
      <c r="B313" s="18">
        <v>922</v>
      </c>
      <c r="C313" s="17" t="s">
        <v>67</v>
      </c>
      <c r="D313" s="17" t="s">
        <v>9</v>
      </c>
      <c r="E313" s="18" t="s">
        <v>102</v>
      </c>
      <c r="F313" s="18">
        <v>200</v>
      </c>
      <c r="G313" s="15"/>
      <c r="H313" s="15"/>
      <c r="I313" s="15">
        <v>0</v>
      </c>
    </row>
    <row r="314" spans="1:9" s="10" customFormat="1" ht="37.5">
      <c r="A314" s="4" t="s">
        <v>107</v>
      </c>
      <c r="B314" s="18">
        <v>922</v>
      </c>
      <c r="C314" s="17" t="s">
        <v>67</v>
      </c>
      <c r="D314" s="17" t="s">
        <v>9</v>
      </c>
      <c r="E314" s="18" t="s">
        <v>105</v>
      </c>
      <c r="F314" s="18"/>
      <c r="G314" s="15">
        <f>SUM(G315)</f>
        <v>0</v>
      </c>
      <c r="H314" s="15">
        <f t="shared" ref="H314" si="136">SUM(H315)</f>
        <v>0</v>
      </c>
      <c r="I314" s="15">
        <f t="shared" ref="I314" si="137">SUM(I315)</f>
        <v>0</v>
      </c>
    </row>
    <row r="315" spans="1:9" s="10" customFormat="1" ht="75">
      <c r="A315" s="4" t="s">
        <v>57</v>
      </c>
      <c r="B315" s="18">
        <v>922</v>
      </c>
      <c r="C315" s="17" t="s">
        <v>67</v>
      </c>
      <c r="D315" s="17" t="s">
        <v>9</v>
      </c>
      <c r="E315" s="18" t="s">
        <v>106</v>
      </c>
      <c r="F315" s="18">
        <v>200</v>
      </c>
      <c r="G315" s="15"/>
      <c r="H315" s="15">
        <v>0</v>
      </c>
      <c r="I315" s="15">
        <v>0</v>
      </c>
    </row>
    <row r="316" spans="1:9" s="10" customFormat="1" ht="37.5">
      <c r="A316" s="4" t="s">
        <v>110</v>
      </c>
      <c r="B316" s="18">
        <v>922</v>
      </c>
      <c r="C316" s="17" t="s">
        <v>67</v>
      </c>
      <c r="D316" s="17" t="s">
        <v>9</v>
      </c>
      <c r="E316" s="18" t="s">
        <v>108</v>
      </c>
      <c r="F316" s="18"/>
      <c r="G316" s="15">
        <f>SUM(G317)</f>
        <v>24</v>
      </c>
      <c r="H316" s="15">
        <f t="shared" ref="H316" si="138">SUM(H317)</f>
        <v>0</v>
      </c>
      <c r="I316" s="15">
        <f t="shared" ref="I316" si="139">SUM(I317)</f>
        <v>0</v>
      </c>
    </row>
    <row r="317" spans="1:9" s="10" customFormat="1" ht="75">
      <c r="A317" s="4" t="s">
        <v>57</v>
      </c>
      <c r="B317" s="18">
        <v>922</v>
      </c>
      <c r="C317" s="17" t="s">
        <v>67</v>
      </c>
      <c r="D317" s="17" t="s">
        <v>9</v>
      </c>
      <c r="E317" s="18" t="s">
        <v>109</v>
      </c>
      <c r="F317" s="18">
        <v>200</v>
      </c>
      <c r="G317" s="15">
        <v>24</v>
      </c>
      <c r="H317" s="15">
        <v>0</v>
      </c>
      <c r="I317" s="15">
        <v>0</v>
      </c>
    </row>
    <row r="318" spans="1:9" s="10" customFormat="1" ht="56.25">
      <c r="A318" s="4" t="s">
        <v>60</v>
      </c>
      <c r="B318" s="18">
        <v>922</v>
      </c>
      <c r="C318" s="17" t="s">
        <v>67</v>
      </c>
      <c r="D318" s="17" t="s">
        <v>9</v>
      </c>
      <c r="E318" s="18" t="s">
        <v>690</v>
      </c>
      <c r="F318" s="18"/>
      <c r="G318" s="15">
        <f>G319</f>
        <v>0</v>
      </c>
      <c r="H318" s="15">
        <f t="shared" ref="H318:I318" si="140">H319</f>
        <v>0</v>
      </c>
      <c r="I318" s="15">
        <f t="shared" si="140"/>
        <v>0</v>
      </c>
    </row>
    <row r="319" spans="1:9" s="10" customFormat="1" ht="56.25">
      <c r="A319" s="4" t="s">
        <v>688</v>
      </c>
      <c r="B319" s="18">
        <v>922</v>
      </c>
      <c r="C319" s="17" t="s">
        <v>67</v>
      </c>
      <c r="D319" s="17" t="s">
        <v>9</v>
      </c>
      <c r="E319" s="18" t="s">
        <v>691</v>
      </c>
      <c r="F319" s="18">
        <v>200</v>
      </c>
      <c r="G319" s="15">
        <v>0</v>
      </c>
      <c r="H319" s="15"/>
      <c r="I319" s="15"/>
    </row>
    <row r="320" spans="1:9" s="10" customFormat="1" ht="18.75">
      <c r="A320" s="4" t="s">
        <v>115</v>
      </c>
      <c r="B320" s="18">
        <v>922</v>
      </c>
      <c r="C320" s="17" t="s">
        <v>67</v>
      </c>
      <c r="D320" s="17" t="s">
        <v>9</v>
      </c>
      <c r="E320" s="18" t="s">
        <v>113</v>
      </c>
      <c r="F320" s="18"/>
      <c r="G320" s="15">
        <f>SUM(G321)</f>
        <v>0</v>
      </c>
      <c r="H320" s="15">
        <f t="shared" ref="H320:I320" si="141">SUM(H321)</f>
        <v>0</v>
      </c>
      <c r="I320" s="15">
        <f t="shared" si="141"/>
        <v>0</v>
      </c>
    </row>
    <row r="321" spans="1:13" s="10" customFormat="1" ht="56.25">
      <c r="A321" s="4" t="s">
        <v>116</v>
      </c>
      <c r="B321" s="18">
        <v>922</v>
      </c>
      <c r="C321" s="17" t="s">
        <v>67</v>
      </c>
      <c r="D321" s="17" t="s">
        <v>9</v>
      </c>
      <c r="E321" s="18" t="s">
        <v>114</v>
      </c>
      <c r="F321" s="18"/>
      <c r="G321" s="15">
        <f>SUM(G322)</f>
        <v>0</v>
      </c>
      <c r="H321" s="15">
        <f t="shared" ref="H321:I321" si="142">SUM(H322)</f>
        <v>0</v>
      </c>
      <c r="I321" s="15">
        <f t="shared" si="142"/>
        <v>0</v>
      </c>
    </row>
    <row r="322" spans="1:13" s="10" customFormat="1" ht="75">
      <c r="A322" s="4" t="s">
        <v>57</v>
      </c>
      <c r="B322" s="18">
        <v>922</v>
      </c>
      <c r="C322" s="17" t="s">
        <v>67</v>
      </c>
      <c r="D322" s="17" t="s">
        <v>9</v>
      </c>
      <c r="E322" s="18" t="s">
        <v>117</v>
      </c>
      <c r="F322" s="18">
        <v>200</v>
      </c>
      <c r="G322" s="15">
        <v>0</v>
      </c>
      <c r="H322" s="15"/>
      <c r="I322" s="15"/>
    </row>
    <row r="323" spans="1:13" s="10" customFormat="1" ht="37.5">
      <c r="A323" s="4" t="s">
        <v>119</v>
      </c>
      <c r="B323" s="18">
        <v>922</v>
      </c>
      <c r="C323" s="17" t="s">
        <v>67</v>
      </c>
      <c r="D323" s="17" t="s">
        <v>118</v>
      </c>
      <c r="E323" s="18"/>
      <c r="F323" s="18"/>
      <c r="G323" s="15">
        <f>SUM(G324)</f>
        <v>7467.5</v>
      </c>
      <c r="H323" s="15">
        <f t="shared" ref="H323:I323" si="143">SUM(H324)</f>
        <v>7228</v>
      </c>
      <c r="I323" s="15">
        <f t="shared" si="143"/>
        <v>7195</v>
      </c>
    </row>
    <row r="324" spans="1:13" s="10" customFormat="1" ht="56.25">
      <c r="A324" s="4" t="s">
        <v>48</v>
      </c>
      <c r="B324" s="18">
        <v>922</v>
      </c>
      <c r="C324" s="17" t="s">
        <v>67</v>
      </c>
      <c r="D324" s="17" t="s">
        <v>118</v>
      </c>
      <c r="E324" s="18" t="s">
        <v>47</v>
      </c>
      <c r="F324" s="18"/>
      <c r="G324" s="15">
        <f>SUM(G325+G329)</f>
        <v>7467.5</v>
      </c>
      <c r="H324" s="15">
        <f t="shared" ref="H324:I324" si="144">SUM(H325+H329)</f>
        <v>7228</v>
      </c>
      <c r="I324" s="15">
        <f t="shared" si="144"/>
        <v>7195</v>
      </c>
    </row>
    <row r="325" spans="1:13" s="10" customFormat="1" ht="37.5">
      <c r="A325" s="4" t="s">
        <v>120</v>
      </c>
      <c r="B325" s="18">
        <v>922</v>
      </c>
      <c r="C325" s="17" t="s">
        <v>67</v>
      </c>
      <c r="D325" s="17" t="s">
        <v>118</v>
      </c>
      <c r="E325" s="18" t="s">
        <v>111</v>
      </c>
      <c r="F325" s="18"/>
      <c r="G325" s="15">
        <f>SUM(G326)</f>
        <v>4658.3</v>
      </c>
      <c r="H325" s="15">
        <f t="shared" ref="H325:I325" si="145">SUM(H326)</f>
        <v>4601</v>
      </c>
      <c r="I325" s="15">
        <f t="shared" si="145"/>
        <v>4561</v>
      </c>
    </row>
    <row r="326" spans="1:13" s="10" customFormat="1" ht="56.25">
      <c r="A326" s="4" t="s">
        <v>486</v>
      </c>
      <c r="B326" s="18">
        <v>922</v>
      </c>
      <c r="C326" s="17" t="s">
        <v>67</v>
      </c>
      <c r="D326" s="17" t="s">
        <v>118</v>
      </c>
      <c r="E326" s="18" t="s">
        <v>112</v>
      </c>
      <c r="F326" s="18"/>
      <c r="G326" s="15">
        <f>SUM(G327:G328)</f>
        <v>4658.3</v>
      </c>
      <c r="H326" s="15">
        <f t="shared" ref="H326:I326" si="146">SUM(H327:H328)</f>
        <v>4601</v>
      </c>
      <c r="I326" s="15">
        <f t="shared" si="146"/>
        <v>4561</v>
      </c>
    </row>
    <row r="327" spans="1:13" s="10" customFormat="1" ht="131.25">
      <c r="A327" s="4" t="s">
        <v>56</v>
      </c>
      <c r="B327" s="18">
        <v>922</v>
      </c>
      <c r="C327" s="17" t="s">
        <v>67</v>
      </c>
      <c r="D327" s="17" t="s">
        <v>118</v>
      </c>
      <c r="E327" s="18" t="s">
        <v>121</v>
      </c>
      <c r="F327" s="18">
        <v>100</v>
      </c>
      <c r="G327" s="15">
        <v>4578.3</v>
      </c>
      <c r="H327" s="15">
        <v>4561</v>
      </c>
      <c r="I327" s="15">
        <v>4561</v>
      </c>
    </row>
    <row r="328" spans="1:13" s="10" customFormat="1" ht="75">
      <c r="A328" s="4" t="s">
        <v>57</v>
      </c>
      <c r="B328" s="18">
        <v>922</v>
      </c>
      <c r="C328" s="17" t="s">
        <v>67</v>
      </c>
      <c r="D328" s="17" t="s">
        <v>118</v>
      </c>
      <c r="E328" s="18" t="s">
        <v>121</v>
      </c>
      <c r="F328" s="18">
        <v>200</v>
      </c>
      <c r="G328" s="15">
        <v>80</v>
      </c>
      <c r="H328" s="15">
        <v>40</v>
      </c>
      <c r="I328" s="15"/>
    </row>
    <row r="329" spans="1:13" s="10" customFormat="1" ht="56.25">
      <c r="A329" s="4" t="s">
        <v>123</v>
      </c>
      <c r="B329" s="18">
        <v>922</v>
      </c>
      <c r="C329" s="17" t="s">
        <v>67</v>
      </c>
      <c r="D329" s="17" t="s">
        <v>118</v>
      </c>
      <c r="E329" s="18" t="s">
        <v>122</v>
      </c>
      <c r="F329" s="18"/>
      <c r="G329" s="15">
        <f>SUM(G330)</f>
        <v>2809.2000000000003</v>
      </c>
      <c r="H329" s="15">
        <f t="shared" ref="H329:I329" si="147">SUM(H330)</f>
        <v>2627</v>
      </c>
      <c r="I329" s="15">
        <f t="shared" si="147"/>
        <v>2634</v>
      </c>
    </row>
    <row r="330" spans="1:13" s="10" customFormat="1" ht="93.75">
      <c r="A330" s="4" t="s">
        <v>488</v>
      </c>
      <c r="B330" s="18">
        <v>922</v>
      </c>
      <c r="C330" s="17" t="s">
        <v>67</v>
      </c>
      <c r="D330" s="17" t="s">
        <v>118</v>
      </c>
      <c r="E330" s="18" t="s">
        <v>124</v>
      </c>
      <c r="F330" s="18"/>
      <c r="G330" s="15">
        <f>SUM(G331:G334)</f>
        <v>2809.2000000000003</v>
      </c>
      <c r="H330" s="15">
        <f t="shared" ref="H330:I330" si="148">SUM(H331:H334)</f>
        <v>2627</v>
      </c>
      <c r="I330" s="15">
        <f t="shared" si="148"/>
        <v>2634</v>
      </c>
    </row>
    <row r="331" spans="1:13" s="10" customFormat="1" ht="131.25">
      <c r="A331" s="4" t="s">
        <v>56</v>
      </c>
      <c r="B331" s="18">
        <v>922</v>
      </c>
      <c r="C331" s="17" t="s">
        <v>67</v>
      </c>
      <c r="D331" s="17" t="s">
        <v>118</v>
      </c>
      <c r="E331" s="18" t="s">
        <v>593</v>
      </c>
      <c r="F331" s="18">
        <v>100</v>
      </c>
      <c r="G331" s="15">
        <v>2484.9</v>
      </c>
      <c r="H331" s="15">
        <v>2607</v>
      </c>
      <c r="I331" s="15">
        <v>2634</v>
      </c>
    </row>
    <row r="332" spans="1:13" s="10" customFormat="1" ht="75">
      <c r="A332" s="4" t="s">
        <v>57</v>
      </c>
      <c r="B332" s="18">
        <v>922</v>
      </c>
      <c r="C332" s="17" t="s">
        <v>67</v>
      </c>
      <c r="D332" s="17" t="s">
        <v>118</v>
      </c>
      <c r="E332" s="18" t="s">
        <v>593</v>
      </c>
      <c r="F332" s="18">
        <v>200</v>
      </c>
      <c r="G332" s="15">
        <v>264</v>
      </c>
      <c r="H332" s="15">
        <v>20</v>
      </c>
      <c r="I332" s="15"/>
    </row>
    <row r="333" spans="1:13" s="10" customFormat="1" ht="56.25">
      <c r="A333" s="4" t="s">
        <v>58</v>
      </c>
      <c r="B333" s="18">
        <v>922</v>
      </c>
      <c r="C333" s="17" t="s">
        <v>67</v>
      </c>
      <c r="D333" s="17" t="s">
        <v>118</v>
      </c>
      <c r="E333" s="18" t="s">
        <v>593</v>
      </c>
      <c r="F333" s="18">
        <v>800</v>
      </c>
      <c r="G333" s="15">
        <v>10</v>
      </c>
      <c r="H333" s="15"/>
      <c r="I333" s="15"/>
      <c r="J333" s="3"/>
    </row>
    <row r="334" spans="1:13" s="10" customFormat="1" ht="60.75" customHeight="1">
      <c r="A334" s="4" t="s">
        <v>752</v>
      </c>
      <c r="B334" s="18">
        <v>922</v>
      </c>
      <c r="C334" s="17" t="s">
        <v>67</v>
      </c>
      <c r="D334" s="17" t="s">
        <v>118</v>
      </c>
      <c r="E334" s="18" t="s">
        <v>767</v>
      </c>
      <c r="F334" s="18">
        <v>100</v>
      </c>
      <c r="G334" s="15">
        <v>50.3</v>
      </c>
      <c r="H334" s="15"/>
      <c r="I334" s="15"/>
      <c r="J334" s="3"/>
    </row>
    <row r="335" spans="1:13" s="10" customFormat="1" ht="75">
      <c r="A335" s="6" t="s">
        <v>306</v>
      </c>
      <c r="B335" s="111">
        <v>924</v>
      </c>
      <c r="C335" s="17"/>
      <c r="D335" s="17"/>
      <c r="E335" s="18"/>
      <c r="F335" s="18"/>
      <c r="G335" s="14">
        <f>SUM(G336+G343+G487+G501)</f>
        <v>403195.89999999991</v>
      </c>
      <c r="H335" s="14">
        <f>SUM(H336+H343+H487+H501)</f>
        <v>342443.49999999988</v>
      </c>
      <c r="I335" s="14">
        <f>SUM(I336+I343+I487+I501)</f>
        <v>357167.3</v>
      </c>
      <c r="J335" s="3">
        <v>325089.40000000002</v>
      </c>
      <c r="K335" s="66">
        <v>313805.5</v>
      </c>
      <c r="L335" s="66">
        <v>316155.5</v>
      </c>
    </row>
    <row r="336" spans="1:13" s="10" customFormat="1" ht="18.75">
      <c r="A336" s="4" t="s">
        <v>8</v>
      </c>
      <c r="B336" s="18">
        <v>924</v>
      </c>
      <c r="C336" s="17" t="s">
        <v>9</v>
      </c>
      <c r="D336" s="17"/>
      <c r="E336" s="18"/>
      <c r="F336" s="18"/>
      <c r="G336" s="15">
        <f>SUM(G337)</f>
        <v>1055</v>
      </c>
      <c r="H336" s="15">
        <f t="shared" ref="H336:I339" si="149">SUM(H337)</f>
        <v>1039</v>
      </c>
      <c r="I336" s="15">
        <f t="shared" si="149"/>
        <v>1080</v>
      </c>
      <c r="J336" s="3">
        <f>SUM(G335-J335)</f>
        <v>78106.499999999884</v>
      </c>
      <c r="K336" s="3">
        <f t="shared" ref="K336:L336" si="150">SUM(H335-K335)</f>
        <v>28637.999999999884</v>
      </c>
      <c r="L336" s="3">
        <f t="shared" si="150"/>
        <v>41011.799999999988</v>
      </c>
      <c r="M336" s="3"/>
    </row>
    <row r="337" spans="1:13" s="10" customFormat="1" ht="18.75">
      <c r="A337" s="4" t="s">
        <v>137</v>
      </c>
      <c r="B337" s="18">
        <v>924</v>
      </c>
      <c r="C337" s="17" t="s">
        <v>9</v>
      </c>
      <c r="D337" s="17" t="s">
        <v>136</v>
      </c>
      <c r="E337" s="18"/>
      <c r="F337" s="18"/>
      <c r="G337" s="15">
        <f>SUM(G338)</f>
        <v>1055</v>
      </c>
      <c r="H337" s="15">
        <f t="shared" si="149"/>
        <v>1039</v>
      </c>
      <c r="I337" s="15">
        <f t="shared" si="149"/>
        <v>1080</v>
      </c>
      <c r="J337" s="3"/>
    </row>
    <row r="338" spans="1:13" s="10" customFormat="1" ht="56.25">
      <c r="A338" s="4" t="s">
        <v>307</v>
      </c>
      <c r="B338" s="18">
        <v>924</v>
      </c>
      <c r="C338" s="17" t="s">
        <v>9</v>
      </c>
      <c r="D338" s="17" t="s">
        <v>136</v>
      </c>
      <c r="E338" s="18" t="s">
        <v>308</v>
      </c>
      <c r="F338" s="18"/>
      <c r="G338" s="15">
        <f>SUM(G339)</f>
        <v>1055</v>
      </c>
      <c r="H338" s="15">
        <f t="shared" si="149"/>
        <v>1039</v>
      </c>
      <c r="I338" s="15">
        <f t="shared" si="149"/>
        <v>1080</v>
      </c>
      <c r="J338" s="60">
        <v>95198</v>
      </c>
      <c r="K338" s="61">
        <v>76234</v>
      </c>
      <c r="L338" s="67">
        <v>78655</v>
      </c>
    </row>
    <row r="339" spans="1:13" s="10" customFormat="1" ht="37.5">
      <c r="A339" s="4" t="s">
        <v>313</v>
      </c>
      <c r="B339" s="18">
        <v>924</v>
      </c>
      <c r="C339" s="17" t="s">
        <v>9</v>
      </c>
      <c r="D339" s="17" t="s">
        <v>136</v>
      </c>
      <c r="E339" s="28" t="s">
        <v>309</v>
      </c>
      <c r="F339" s="18"/>
      <c r="G339" s="15">
        <f>SUM(G340)</f>
        <v>1055</v>
      </c>
      <c r="H339" s="15">
        <f t="shared" si="149"/>
        <v>1039</v>
      </c>
      <c r="I339" s="15">
        <f t="shared" si="149"/>
        <v>1080</v>
      </c>
      <c r="J339" s="3"/>
      <c r="K339" s="3"/>
      <c r="L339" s="3"/>
    </row>
    <row r="340" spans="1:13" s="10" customFormat="1" ht="75">
      <c r="A340" s="4" t="s">
        <v>326</v>
      </c>
      <c r="B340" s="18">
        <v>924</v>
      </c>
      <c r="C340" s="17" t="s">
        <v>9</v>
      </c>
      <c r="D340" s="17" t="s">
        <v>136</v>
      </c>
      <c r="E340" s="18" t="s">
        <v>314</v>
      </c>
      <c r="F340" s="18"/>
      <c r="G340" s="15">
        <f>SUM(G341:G342)</f>
        <v>1055</v>
      </c>
      <c r="H340" s="15">
        <f t="shared" ref="H340:I340" si="151">SUM(H341:H342)</f>
        <v>1039</v>
      </c>
      <c r="I340" s="15">
        <f t="shared" si="151"/>
        <v>1080</v>
      </c>
      <c r="J340" s="3"/>
      <c r="K340" s="19"/>
    </row>
    <row r="341" spans="1:13" s="10" customFormat="1" ht="131.25">
      <c r="A341" s="4" t="s">
        <v>320</v>
      </c>
      <c r="B341" s="18">
        <v>924</v>
      </c>
      <c r="C341" s="17" t="s">
        <v>9</v>
      </c>
      <c r="D341" s="17" t="s">
        <v>136</v>
      </c>
      <c r="E341" s="18" t="s">
        <v>315</v>
      </c>
      <c r="F341" s="18">
        <v>100</v>
      </c>
      <c r="G341" s="15">
        <v>935.4</v>
      </c>
      <c r="H341" s="15">
        <v>847.6</v>
      </c>
      <c r="I341" s="15">
        <v>881.5</v>
      </c>
      <c r="J341" s="3"/>
    </row>
    <row r="342" spans="1:13" s="10" customFormat="1" ht="93.75">
      <c r="A342" s="4" t="s">
        <v>321</v>
      </c>
      <c r="B342" s="18">
        <v>924</v>
      </c>
      <c r="C342" s="17" t="s">
        <v>9</v>
      </c>
      <c r="D342" s="17" t="s">
        <v>136</v>
      </c>
      <c r="E342" s="18" t="s">
        <v>315</v>
      </c>
      <c r="F342" s="18">
        <v>200</v>
      </c>
      <c r="G342" s="15">
        <v>119.6</v>
      </c>
      <c r="H342" s="15">
        <v>191.4</v>
      </c>
      <c r="I342" s="15">
        <v>198.5</v>
      </c>
      <c r="J342" s="3"/>
    </row>
    <row r="343" spans="1:13" s="10" customFormat="1" ht="18.75">
      <c r="A343" s="4" t="s">
        <v>53</v>
      </c>
      <c r="B343" s="18">
        <v>924</v>
      </c>
      <c r="C343" s="17" t="s">
        <v>45</v>
      </c>
      <c r="D343" s="17"/>
      <c r="E343" s="18"/>
      <c r="F343" s="18"/>
      <c r="G343" s="15">
        <f>SUM(G344+G355+G439+G426+G460)</f>
        <v>372600.49999999994</v>
      </c>
      <c r="H343" s="15">
        <f>SUM(H344+H355+H439+H426+H460)</f>
        <v>308757.39999999991</v>
      </c>
      <c r="I343" s="15">
        <f>SUM(I344+I355+I439+I426+I460)</f>
        <v>322536.40000000002</v>
      </c>
      <c r="J343" s="3"/>
    </row>
    <row r="344" spans="1:13" s="10" customFormat="1" ht="18.75">
      <c r="A344" s="4" t="s">
        <v>316</v>
      </c>
      <c r="B344" s="18">
        <v>924</v>
      </c>
      <c r="C344" s="17" t="s">
        <v>45</v>
      </c>
      <c r="D344" s="17" t="s">
        <v>9</v>
      </c>
      <c r="E344" s="18"/>
      <c r="F344" s="18"/>
      <c r="G344" s="15">
        <f>SUM(G345)</f>
        <v>53590.30000000001</v>
      </c>
      <c r="H344" s="15">
        <f t="shared" ref="H344:I346" si="152">SUM(H345)</f>
        <v>48489.700000000004</v>
      </c>
      <c r="I344" s="15">
        <f t="shared" si="152"/>
        <v>49084.7</v>
      </c>
      <c r="J344" s="3"/>
    </row>
    <row r="345" spans="1:13" s="10" customFormat="1" ht="56.25">
      <c r="A345" s="4" t="s">
        <v>307</v>
      </c>
      <c r="B345" s="18">
        <v>924</v>
      </c>
      <c r="C345" s="17" t="s">
        <v>45</v>
      </c>
      <c r="D345" s="17" t="s">
        <v>9</v>
      </c>
      <c r="E345" s="18" t="s">
        <v>308</v>
      </c>
      <c r="F345" s="18"/>
      <c r="G345" s="15">
        <f>SUM(G346)</f>
        <v>53590.30000000001</v>
      </c>
      <c r="H345" s="15">
        <f t="shared" si="152"/>
        <v>48489.700000000004</v>
      </c>
      <c r="I345" s="15">
        <f t="shared" si="152"/>
        <v>49084.7</v>
      </c>
      <c r="J345" s="3"/>
    </row>
    <row r="346" spans="1:13" s="10" customFormat="1" ht="37.5">
      <c r="A346" s="4" t="s">
        <v>322</v>
      </c>
      <c r="B346" s="18">
        <v>924</v>
      </c>
      <c r="C346" s="17" t="s">
        <v>45</v>
      </c>
      <c r="D346" s="17" t="s">
        <v>9</v>
      </c>
      <c r="E346" s="18" t="s">
        <v>317</v>
      </c>
      <c r="F346" s="18"/>
      <c r="G346" s="15">
        <f>SUM(G347)</f>
        <v>53590.30000000001</v>
      </c>
      <c r="H346" s="15">
        <f t="shared" si="152"/>
        <v>48489.700000000004</v>
      </c>
      <c r="I346" s="15">
        <f t="shared" si="152"/>
        <v>49084.7</v>
      </c>
      <c r="J346" s="3"/>
    </row>
    <row r="347" spans="1:13" s="10" customFormat="1" ht="56.25">
      <c r="A347" s="4" t="s">
        <v>323</v>
      </c>
      <c r="B347" s="18">
        <v>924</v>
      </c>
      <c r="C347" s="17" t="s">
        <v>45</v>
      </c>
      <c r="D347" s="17" t="s">
        <v>9</v>
      </c>
      <c r="E347" s="18" t="s">
        <v>318</v>
      </c>
      <c r="F347" s="18"/>
      <c r="G347" s="15">
        <f>SUM(G348+G349+G350+G351+G352+G353+G354)</f>
        <v>53590.30000000001</v>
      </c>
      <c r="H347" s="15">
        <f t="shared" ref="H347:I347" si="153">SUM(H348+H349+H350+H351+H352+H353+H354)</f>
        <v>48489.700000000004</v>
      </c>
      <c r="I347" s="15">
        <f t="shared" si="153"/>
        <v>49084.7</v>
      </c>
      <c r="J347" s="3"/>
    </row>
    <row r="348" spans="1:13" s="10" customFormat="1" ht="131.25">
      <c r="A348" s="4" t="s">
        <v>413</v>
      </c>
      <c r="B348" s="18">
        <v>924</v>
      </c>
      <c r="C348" s="17" t="s">
        <v>45</v>
      </c>
      <c r="D348" s="17" t="s">
        <v>9</v>
      </c>
      <c r="E348" s="18" t="s">
        <v>412</v>
      </c>
      <c r="F348" s="18">
        <v>100</v>
      </c>
      <c r="G348" s="15">
        <v>12206.4</v>
      </c>
      <c r="H348" s="15">
        <v>11294.8</v>
      </c>
      <c r="I348" s="15">
        <v>11983.8</v>
      </c>
      <c r="J348" s="3"/>
      <c r="K348" s="3"/>
      <c r="L348" s="3"/>
      <c r="M348" s="3"/>
    </row>
    <row r="349" spans="1:13" s="10" customFormat="1" ht="112.5">
      <c r="A349" s="4" t="s">
        <v>324</v>
      </c>
      <c r="B349" s="18">
        <v>924</v>
      </c>
      <c r="C349" s="17" t="s">
        <v>45</v>
      </c>
      <c r="D349" s="17" t="s">
        <v>9</v>
      </c>
      <c r="E349" s="18" t="s">
        <v>319</v>
      </c>
      <c r="F349" s="18">
        <v>100</v>
      </c>
      <c r="G349" s="15">
        <v>26049.4</v>
      </c>
      <c r="H349" s="15">
        <v>26399.5</v>
      </c>
      <c r="I349" s="15">
        <v>27983.4</v>
      </c>
      <c r="J349" s="3"/>
      <c r="K349" s="3"/>
      <c r="L349" s="3"/>
    </row>
    <row r="350" spans="1:13" s="10" customFormat="1" ht="75">
      <c r="A350" s="4" t="s">
        <v>57</v>
      </c>
      <c r="B350" s="18">
        <v>924</v>
      </c>
      <c r="C350" s="17" t="s">
        <v>45</v>
      </c>
      <c r="D350" s="17" t="s">
        <v>9</v>
      </c>
      <c r="E350" s="18" t="s">
        <v>412</v>
      </c>
      <c r="F350" s="18">
        <v>200</v>
      </c>
      <c r="G350" s="15">
        <v>11995</v>
      </c>
      <c r="H350" s="15">
        <v>10181.5</v>
      </c>
      <c r="I350" s="15">
        <v>8387.9</v>
      </c>
      <c r="J350" s="77"/>
      <c r="K350" s="77"/>
      <c r="L350" s="77"/>
    </row>
    <row r="351" spans="1:13" s="10" customFormat="1" ht="75">
      <c r="A351" s="4" t="s">
        <v>325</v>
      </c>
      <c r="B351" s="18">
        <v>924</v>
      </c>
      <c r="C351" s="17" t="s">
        <v>45</v>
      </c>
      <c r="D351" s="17" t="s">
        <v>9</v>
      </c>
      <c r="E351" s="18" t="s">
        <v>319</v>
      </c>
      <c r="F351" s="18">
        <v>200</v>
      </c>
      <c r="G351" s="15">
        <v>581.9</v>
      </c>
      <c r="H351" s="15">
        <v>613.9</v>
      </c>
      <c r="I351" s="15">
        <v>729.6</v>
      </c>
      <c r="J351" s="3"/>
    </row>
    <row r="352" spans="1:13" s="10" customFormat="1" ht="56.25">
      <c r="A352" s="4" t="s">
        <v>58</v>
      </c>
      <c r="B352" s="18">
        <v>924</v>
      </c>
      <c r="C352" s="17" t="s">
        <v>45</v>
      </c>
      <c r="D352" s="17" t="s">
        <v>9</v>
      </c>
      <c r="E352" s="18" t="s">
        <v>412</v>
      </c>
      <c r="F352" s="18">
        <v>800</v>
      </c>
      <c r="G352" s="15">
        <v>2686.8</v>
      </c>
      <c r="H352" s="15"/>
      <c r="I352" s="15"/>
      <c r="J352" s="3"/>
    </row>
    <row r="353" spans="1:12" s="10" customFormat="1" ht="37.5">
      <c r="A353" s="4" t="s">
        <v>811</v>
      </c>
      <c r="B353" s="18">
        <v>924</v>
      </c>
      <c r="C353" s="17" t="s">
        <v>45</v>
      </c>
      <c r="D353" s="17" t="s">
        <v>9</v>
      </c>
      <c r="E353" s="18" t="s">
        <v>673</v>
      </c>
      <c r="F353" s="18">
        <v>400</v>
      </c>
      <c r="G353" s="15">
        <v>0</v>
      </c>
      <c r="H353" s="15">
        <v>0</v>
      </c>
      <c r="I353" s="15">
        <v>0</v>
      </c>
      <c r="J353" s="3"/>
    </row>
    <row r="354" spans="1:12" s="10" customFormat="1" ht="60.75" customHeight="1">
      <c r="A354" s="4" t="s">
        <v>738</v>
      </c>
      <c r="B354" s="18">
        <v>924</v>
      </c>
      <c r="C354" s="17" t="s">
        <v>45</v>
      </c>
      <c r="D354" s="17" t="s">
        <v>9</v>
      </c>
      <c r="E354" s="18" t="s">
        <v>766</v>
      </c>
      <c r="F354" s="18">
        <v>200</v>
      </c>
      <c r="G354" s="15">
        <v>70.8</v>
      </c>
      <c r="H354" s="15"/>
      <c r="I354" s="15"/>
      <c r="J354" s="3"/>
    </row>
    <row r="355" spans="1:12" s="10" customFormat="1" ht="18.75">
      <c r="A355" s="4" t="s">
        <v>327</v>
      </c>
      <c r="B355" s="18">
        <v>924</v>
      </c>
      <c r="C355" s="17" t="s">
        <v>45</v>
      </c>
      <c r="D355" s="17" t="s">
        <v>174</v>
      </c>
      <c r="E355" s="18"/>
      <c r="F355" s="18"/>
      <c r="G355" s="15">
        <f>G356+G417</f>
        <v>283467.49999999994</v>
      </c>
      <c r="H355" s="15">
        <f t="shared" ref="H355:I355" si="154">H356+H417</f>
        <v>234656.09999999995</v>
      </c>
      <c r="I355" s="15">
        <f t="shared" si="154"/>
        <v>245952.70000000004</v>
      </c>
      <c r="J355" s="3">
        <v>43941.1</v>
      </c>
      <c r="K355" s="3">
        <f>SUM(H359+H360+H361+H363+H364+H366+H369+H370+H371+H376+H379+H380+H381+H382+H384+H385+H388+H389+H390+H391+H394+H395+H398+H399+H403+H404+H411+H412+H420)</f>
        <v>184106.6</v>
      </c>
      <c r="L355" s="3">
        <f>SUM(I359+I360+I361+I363+I364+I366+I369+I370+I371+I376+I379+I380+I381+I382+I384+I385+I388+I389+I390+I391+I394+I395+I398+I399+I403+I404+I411+I412+I420)</f>
        <v>194788.40000000002</v>
      </c>
    </row>
    <row r="356" spans="1:12" s="10" customFormat="1" ht="56.25">
      <c r="A356" s="4" t="s">
        <v>307</v>
      </c>
      <c r="B356" s="18">
        <v>924</v>
      </c>
      <c r="C356" s="17" t="s">
        <v>45</v>
      </c>
      <c r="D356" s="17" t="s">
        <v>174</v>
      </c>
      <c r="E356" s="18" t="s">
        <v>308</v>
      </c>
      <c r="F356" s="18"/>
      <c r="G356" s="15">
        <f>SUM(G357)</f>
        <v>283467.49999999994</v>
      </c>
      <c r="H356" s="15">
        <f t="shared" ref="H356:I356" si="155">SUM(H357)</f>
        <v>234656.09999999995</v>
      </c>
      <c r="I356" s="15">
        <f t="shared" si="155"/>
        <v>245952.70000000004</v>
      </c>
      <c r="J356" s="19">
        <f>SUM(G355-J355)</f>
        <v>239526.39999999994</v>
      </c>
      <c r="K356" s="19">
        <f>SUM(H355-K355)</f>
        <v>50549.499999999942</v>
      </c>
      <c r="L356" s="19">
        <f>SUM(I355-L355)</f>
        <v>51164.300000000017</v>
      </c>
    </row>
    <row r="357" spans="1:12" s="10" customFormat="1" ht="37.5">
      <c r="A357" s="4" t="s">
        <v>310</v>
      </c>
      <c r="B357" s="18">
        <v>924</v>
      </c>
      <c r="C357" s="17" t="s">
        <v>45</v>
      </c>
      <c r="D357" s="17" t="s">
        <v>174</v>
      </c>
      <c r="E357" s="18" t="s">
        <v>311</v>
      </c>
      <c r="F357" s="18"/>
      <c r="G357" s="15">
        <f>SUM(G378+G387+G397+G402+G405+G367+G383+G375+G365+G362+G358+G400)</f>
        <v>283467.49999999994</v>
      </c>
      <c r="H357" s="15">
        <f>SUM(H378+H387+H397+H402+H405+H367+H383+H375+H365+H362+H358+H400)</f>
        <v>234656.09999999995</v>
      </c>
      <c r="I357" s="15">
        <f>SUM(I378+I387+I397+I402+I405+I367+I383+I375+I365+I362+I358+I400)</f>
        <v>245952.70000000004</v>
      </c>
      <c r="J357" s="3"/>
    </row>
    <row r="358" spans="1:12" s="10" customFormat="1" ht="56.25">
      <c r="A358" s="4" t="s">
        <v>490</v>
      </c>
      <c r="B358" s="18">
        <v>924</v>
      </c>
      <c r="C358" s="17" t="s">
        <v>45</v>
      </c>
      <c r="D358" s="17" t="s">
        <v>174</v>
      </c>
      <c r="E358" s="18" t="s">
        <v>381</v>
      </c>
      <c r="F358" s="18"/>
      <c r="G358" s="15">
        <f>G359+G360+G361</f>
        <v>12.3</v>
      </c>
      <c r="H358" s="15">
        <f>H359+H360+H361</f>
        <v>0</v>
      </c>
      <c r="I358" s="15">
        <f t="shared" ref="I358" si="156">I359+I360+I361</f>
        <v>0</v>
      </c>
      <c r="J358" s="3"/>
    </row>
    <row r="359" spans="1:12" s="10" customFormat="1" ht="93.75">
      <c r="A359" s="4" t="s">
        <v>431</v>
      </c>
      <c r="B359" s="18">
        <v>924</v>
      </c>
      <c r="C359" s="17" t="s">
        <v>45</v>
      </c>
      <c r="D359" s="17" t="s">
        <v>174</v>
      </c>
      <c r="E359" s="18" t="s">
        <v>429</v>
      </c>
      <c r="F359" s="18">
        <v>100</v>
      </c>
      <c r="G359" s="15"/>
      <c r="H359" s="15"/>
      <c r="I359" s="15"/>
      <c r="J359" s="3"/>
    </row>
    <row r="360" spans="1:12" s="10" customFormat="1" ht="56.25">
      <c r="A360" s="4" t="s">
        <v>430</v>
      </c>
      <c r="B360" s="18">
        <v>924</v>
      </c>
      <c r="C360" s="17" t="s">
        <v>45</v>
      </c>
      <c r="D360" s="17" t="s">
        <v>174</v>
      </c>
      <c r="E360" s="18" t="s">
        <v>429</v>
      </c>
      <c r="F360" s="18">
        <v>200</v>
      </c>
      <c r="G360" s="15">
        <v>3.3</v>
      </c>
      <c r="H360" s="15"/>
      <c r="I360" s="15"/>
      <c r="J360" s="3"/>
    </row>
    <row r="361" spans="1:12" s="10" customFormat="1" ht="37.5">
      <c r="A361" s="4" t="s">
        <v>554</v>
      </c>
      <c r="B361" s="18">
        <v>924</v>
      </c>
      <c r="C361" s="17" t="s">
        <v>45</v>
      </c>
      <c r="D361" s="17" t="s">
        <v>174</v>
      </c>
      <c r="E361" s="18" t="s">
        <v>429</v>
      </c>
      <c r="F361" s="18">
        <v>300</v>
      </c>
      <c r="G361" s="15">
        <v>9</v>
      </c>
      <c r="H361" s="15"/>
      <c r="I361" s="15"/>
      <c r="J361" s="3"/>
    </row>
    <row r="362" spans="1:12" s="10" customFormat="1" ht="93.75">
      <c r="A362" s="4" t="s">
        <v>383</v>
      </c>
      <c r="B362" s="18">
        <v>924</v>
      </c>
      <c r="C362" s="17" t="s">
        <v>45</v>
      </c>
      <c r="D362" s="17" t="s">
        <v>174</v>
      </c>
      <c r="E362" s="18" t="s">
        <v>382</v>
      </c>
      <c r="F362" s="18"/>
      <c r="G362" s="15">
        <f>G364+G363</f>
        <v>92.4</v>
      </c>
      <c r="H362" s="15">
        <f t="shared" ref="H362:I362" si="157">H364+H363</f>
        <v>103.8</v>
      </c>
      <c r="I362" s="15">
        <f t="shared" si="157"/>
        <v>105.9</v>
      </c>
      <c r="J362" s="3"/>
    </row>
    <row r="363" spans="1:12" s="10" customFormat="1" ht="112.5">
      <c r="A363" s="4" t="s">
        <v>555</v>
      </c>
      <c r="B363" s="18">
        <v>924</v>
      </c>
      <c r="C363" s="17" t="s">
        <v>45</v>
      </c>
      <c r="D363" s="17" t="s">
        <v>174</v>
      </c>
      <c r="E363" s="18" t="s">
        <v>425</v>
      </c>
      <c r="F363" s="18">
        <v>100</v>
      </c>
      <c r="G363" s="15">
        <v>8.5</v>
      </c>
      <c r="H363" s="15">
        <v>103.8</v>
      </c>
      <c r="I363" s="15">
        <v>105.9</v>
      </c>
      <c r="J363" s="3"/>
    </row>
    <row r="364" spans="1:12" s="10" customFormat="1" ht="75">
      <c r="A364" s="4" t="s">
        <v>426</v>
      </c>
      <c r="B364" s="18">
        <v>924</v>
      </c>
      <c r="C364" s="17" t="s">
        <v>45</v>
      </c>
      <c r="D364" s="17" t="s">
        <v>174</v>
      </c>
      <c r="E364" s="18" t="s">
        <v>425</v>
      </c>
      <c r="F364" s="18">
        <v>200</v>
      </c>
      <c r="G364" s="15">
        <v>83.9</v>
      </c>
      <c r="H364" s="15"/>
      <c r="I364" s="15"/>
      <c r="J364" s="3"/>
    </row>
    <row r="365" spans="1:12" s="10" customFormat="1" ht="18.75">
      <c r="A365" s="4" t="s">
        <v>385</v>
      </c>
      <c r="B365" s="18">
        <v>924</v>
      </c>
      <c r="C365" s="17" t="s">
        <v>45</v>
      </c>
      <c r="D365" s="17" t="s">
        <v>174</v>
      </c>
      <c r="E365" s="18" t="s">
        <v>384</v>
      </c>
      <c r="F365" s="18"/>
      <c r="G365" s="15">
        <f>G366</f>
        <v>0</v>
      </c>
      <c r="H365" s="15">
        <f t="shared" ref="H365:I365" si="158">H366</f>
        <v>0</v>
      </c>
      <c r="I365" s="15">
        <f t="shared" si="158"/>
        <v>0</v>
      </c>
      <c r="J365" s="3"/>
    </row>
    <row r="366" spans="1:12" s="10" customFormat="1" ht="56.25">
      <c r="A366" s="4" t="s">
        <v>424</v>
      </c>
      <c r="B366" s="18">
        <v>924</v>
      </c>
      <c r="C366" s="17" t="s">
        <v>45</v>
      </c>
      <c r="D366" s="17" t="s">
        <v>174</v>
      </c>
      <c r="E366" s="18" t="s">
        <v>423</v>
      </c>
      <c r="F366" s="18">
        <v>200</v>
      </c>
      <c r="G366" s="15"/>
      <c r="H366" s="15"/>
      <c r="I366" s="15"/>
      <c r="J366" s="3"/>
    </row>
    <row r="367" spans="1:12" s="10" customFormat="1" ht="37.5">
      <c r="A367" s="4" t="s">
        <v>387</v>
      </c>
      <c r="B367" s="18">
        <v>924</v>
      </c>
      <c r="C367" s="17" t="s">
        <v>45</v>
      </c>
      <c r="D367" s="17" t="s">
        <v>174</v>
      </c>
      <c r="E367" s="18" t="s">
        <v>386</v>
      </c>
      <c r="F367" s="18"/>
      <c r="G367" s="15">
        <f>SUM(G370+G371+G372+G368+G373+G374)</f>
        <v>25135</v>
      </c>
      <c r="H367" s="15">
        <f t="shared" ref="H367:I367" si="159">SUM(H370+H371+H372+H368+H373+H374)</f>
        <v>3136</v>
      </c>
      <c r="I367" s="15">
        <f t="shared" si="159"/>
        <v>0</v>
      </c>
      <c r="J367" s="3"/>
    </row>
    <row r="368" spans="1:12" s="10" customFormat="1" ht="93.75">
      <c r="A368" s="4" t="s">
        <v>641</v>
      </c>
      <c r="B368" s="18">
        <v>924</v>
      </c>
      <c r="C368" s="17" t="s">
        <v>45</v>
      </c>
      <c r="D368" s="17" t="s">
        <v>174</v>
      </c>
      <c r="E368" s="18" t="s">
        <v>640</v>
      </c>
      <c r="F368" s="18">
        <v>200</v>
      </c>
      <c r="G368" s="15">
        <v>348.9</v>
      </c>
      <c r="H368" s="15"/>
      <c r="I368" s="15"/>
      <c r="J368" s="3"/>
    </row>
    <row r="369" spans="1:10" s="10" customFormat="1" ht="75">
      <c r="A369" s="4" t="s">
        <v>523</v>
      </c>
      <c r="B369" s="18">
        <v>924</v>
      </c>
      <c r="C369" s="17" t="s">
        <v>45</v>
      </c>
      <c r="D369" s="17" t="s">
        <v>174</v>
      </c>
      <c r="E369" s="18" t="s">
        <v>521</v>
      </c>
      <c r="F369" s="18">
        <v>200</v>
      </c>
      <c r="G369" s="15"/>
      <c r="H369" s="15"/>
      <c r="I369" s="15"/>
      <c r="J369" s="3"/>
    </row>
    <row r="370" spans="1:10" s="10" customFormat="1" ht="75">
      <c r="A370" s="4" t="s">
        <v>418</v>
      </c>
      <c r="B370" s="18">
        <v>924</v>
      </c>
      <c r="C370" s="17" t="s">
        <v>45</v>
      </c>
      <c r="D370" s="17" t="s">
        <v>174</v>
      </c>
      <c r="E370" s="18" t="s">
        <v>417</v>
      </c>
      <c r="F370" s="18">
        <v>200</v>
      </c>
      <c r="G370" s="15">
        <v>683.2</v>
      </c>
      <c r="H370" s="15"/>
      <c r="I370" s="15"/>
      <c r="J370" s="3"/>
    </row>
    <row r="371" spans="1:10" s="10" customFormat="1" ht="75">
      <c r="A371" s="4" t="s">
        <v>585</v>
      </c>
      <c r="B371" s="18">
        <v>924</v>
      </c>
      <c r="C371" s="17" t="s">
        <v>45</v>
      </c>
      <c r="D371" s="17" t="s">
        <v>174</v>
      </c>
      <c r="E371" s="18" t="s">
        <v>584</v>
      </c>
      <c r="F371" s="18">
        <v>200</v>
      </c>
      <c r="G371" s="15">
        <v>5060.7</v>
      </c>
      <c r="H371" s="15"/>
      <c r="I371" s="15"/>
      <c r="J371" s="3"/>
    </row>
    <row r="372" spans="1:10" s="10" customFormat="1" ht="37.5">
      <c r="A372" s="4" t="s">
        <v>811</v>
      </c>
      <c r="B372" s="18">
        <v>924</v>
      </c>
      <c r="C372" s="17" t="s">
        <v>45</v>
      </c>
      <c r="D372" s="17" t="s">
        <v>174</v>
      </c>
      <c r="E372" s="18" t="s">
        <v>608</v>
      </c>
      <c r="F372" s="18">
        <v>200</v>
      </c>
      <c r="G372" s="15">
        <v>8907.9</v>
      </c>
      <c r="H372" s="15">
        <f>3036+100</f>
        <v>3136</v>
      </c>
      <c r="I372" s="15"/>
      <c r="J372" s="3"/>
    </row>
    <row r="373" spans="1:10" s="10" customFormat="1" ht="93.75">
      <c r="A373" s="4" t="s">
        <v>643</v>
      </c>
      <c r="B373" s="18">
        <v>924</v>
      </c>
      <c r="C373" s="17" t="s">
        <v>45</v>
      </c>
      <c r="D373" s="17" t="s">
        <v>174</v>
      </c>
      <c r="E373" s="18" t="s">
        <v>642</v>
      </c>
      <c r="F373" s="18">
        <v>200</v>
      </c>
      <c r="G373" s="15"/>
      <c r="H373" s="15"/>
      <c r="I373" s="15"/>
      <c r="J373" s="3"/>
    </row>
    <row r="374" spans="1:10" s="10" customFormat="1" ht="59.25" customHeight="1">
      <c r="A374" s="4" t="s">
        <v>765</v>
      </c>
      <c r="B374" s="18">
        <v>924</v>
      </c>
      <c r="C374" s="17" t="s">
        <v>45</v>
      </c>
      <c r="D374" s="17" t="s">
        <v>174</v>
      </c>
      <c r="E374" s="18" t="s">
        <v>764</v>
      </c>
      <c r="F374" s="18">
        <v>200</v>
      </c>
      <c r="G374" s="15">
        <v>10134.299999999999</v>
      </c>
      <c r="H374" s="15"/>
      <c r="I374" s="15"/>
      <c r="J374" s="3"/>
    </row>
    <row r="375" spans="1:10" s="10" customFormat="1" ht="37.5">
      <c r="A375" s="4" t="s">
        <v>389</v>
      </c>
      <c r="B375" s="18">
        <v>924</v>
      </c>
      <c r="C375" s="17" t="s">
        <v>45</v>
      </c>
      <c r="D375" s="17" t="s">
        <v>174</v>
      </c>
      <c r="E375" s="18" t="s">
        <v>388</v>
      </c>
      <c r="F375" s="18"/>
      <c r="G375" s="15">
        <f>G376+G377</f>
        <v>882.8</v>
      </c>
      <c r="H375" s="15">
        <f t="shared" ref="H375:I375" si="160">H376+H377</f>
        <v>0</v>
      </c>
      <c r="I375" s="15">
        <f t="shared" si="160"/>
        <v>0</v>
      </c>
      <c r="J375" s="3"/>
    </row>
    <row r="376" spans="1:10" s="10" customFormat="1" ht="75">
      <c r="A376" s="4" t="s">
        <v>422</v>
      </c>
      <c r="B376" s="18">
        <v>924</v>
      </c>
      <c r="C376" s="17" t="s">
        <v>45</v>
      </c>
      <c r="D376" s="17" t="s">
        <v>174</v>
      </c>
      <c r="E376" s="18" t="s">
        <v>421</v>
      </c>
      <c r="F376" s="18">
        <v>200</v>
      </c>
      <c r="G376" s="15">
        <v>879</v>
      </c>
      <c r="H376" s="15"/>
      <c r="I376" s="15"/>
      <c r="J376" s="3"/>
    </row>
    <row r="377" spans="1:10" s="10" customFormat="1" ht="75">
      <c r="A377" s="4" t="s">
        <v>422</v>
      </c>
      <c r="B377" s="18">
        <v>924</v>
      </c>
      <c r="C377" s="17" t="s">
        <v>45</v>
      </c>
      <c r="D377" s="17" t="s">
        <v>174</v>
      </c>
      <c r="E377" s="18" t="s">
        <v>421</v>
      </c>
      <c r="F377" s="18">
        <v>200</v>
      </c>
      <c r="G377" s="15">
        <v>3.8</v>
      </c>
      <c r="H377" s="15"/>
      <c r="I377" s="15"/>
      <c r="J377" s="3"/>
    </row>
    <row r="378" spans="1:10" s="10" customFormat="1" ht="37.5">
      <c r="A378" s="4" t="s">
        <v>336</v>
      </c>
      <c r="B378" s="18">
        <v>924</v>
      </c>
      <c r="C378" s="17" t="s">
        <v>45</v>
      </c>
      <c r="D378" s="17" t="s">
        <v>174</v>
      </c>
      <c r="E378" s="18" t="s">
        <v>334</v>
      </c>
      <c r="F378" s="18"/>
      <c r="G378" s="15">
        <f>SUM(G379:G382)</f>
        <v>10468.700000000001</v>
      </c>
      <c r="H378" s="15">
        <f t="shared" ref="H378" si="161">SUM(H379+H380+H381+H382)</f>
        <v>10270.4</v>
      </c>
      <c r="I378" s="15">
        <f>SUM(I379+I380+I381+I382)</f>
        <v>8571.2000000000007</v>
      </c>
      <c r="J378" s="3"/>
    </row>
    <row r="379" spans="1:10" s="10" customFormat="1" ht="18.75">
      <c r="A379" s="4" t="s">
        <v>782</v>
      </c>
      <c r="B379" s="18">
        <v>924</v>
      </c>
      <c r="C379" s="17" t="s">
        <v>45</v>
      </c>
      <c r="D379" s="17" t="s">
        <v>174</v>
      </c>
      <c r="E379" s="18" t="s">
        <v>335</v>
      </c>
      <c r="F379" s="18">
        <v>200</v>
      </c>
      <c r="G379" s="15">
        <v>1550.1</v>
      </c>
      <c r="H379" s="15">
        <f>716.3+710.8</f>
        <v>1427.1</v>
      </c>
      <c r="I379" s="15">
        <f>744.9+753.6</f>
        <v>1498.5</v>
      </c>
      <c r="J379" s="3"/>
    </row>
    <row r="380" spans="1:10" s="10" customFormat="1" ht="56.25">
      <c r="A380" s="4" t="s">
        <v>428</v>
      </c>
      <c r="B380" s="18">
        <v>924</v>
      </c>
      <c r="C380" s="17" t="s">
        <v>45</v>
      </c>
      <c r="D380" s="17" t="s">
        <v>174</v>
      </c>
      <c r="E380" s="18" t="s">
        <v>427</v>
      </c>
      <c r="F380" s="18">
        <v>200</v>
      </c>
      <c r="G380" s="15">
        <v>4689.5</v>
      </c>
      <c r="H380" s="15">
        <v>4628.7</v>
      </c>
      <c r="I380" s="15">
        <v>2957.2</v>
      </c>
      <c r="J380" s="3"/>
    </row>
    <row r="381" spans="1:10" s="10" customFormat="1" ht="56.25">
      <c r="A381" s="4" t="s">
        <v>556</v>
      </c>
      <c r="B381" s="18">
        <v>924</v>
      </c>
      <c r="C381" s="17" t="s">
        <v>45</v>
      </c>
      <c r="D381" s="17" t="s">
        <v>174</v>
      </c>
      <c r="E381" s="18" t="s">
        <v>427</v>
      </c>
      <c r="F381" s="18">
        <v>300</v>
      </c>
      <c r="G381" s="15">
        <v>52.8</v>
      </c>
      <c r="H381" s="15"/>
      <c r="I381" s="15"/>
      <c r="J381" s="3"/>
    </row>
    <row r="382" spans="1:10" s="10" customFormat="1" ht="75">
      <c r="A382" s="4" t="s">
        <v>728</v>
      </c>
      <c r="B382" s="18">
        <v>924</v>
      </c>
      <c r="C382" s="17" t="s">
        <v>45</v>
      </c>
      <c r="D382" s="17" t="s">
        <v>174</v>
      </c>
      <c r="E382" s="18" t="s">
        <v>586</v>
      </c>
      <c r="F382" s="18">
        <v>200</v>
      </c>
      <c r="G382" s="15">
        <v>4176.3</v>
      </c>
      <c r="H382" s="15">
        <f>4208.3+6.3</f>
        <v>4214.6000000000004</v>
      </c>
      <c r="I382" s="15">
        <f>4109.2+6.3</f>
        <v>4115.5</v>
      </c>
      <c r="J382" s="3"/>
    </row>
    <row r="383" spans="1:10" s="10" customFormat="1" ht="18.75">
      <c r="A383" s="4" t="s">
        <v>390</v>
      </c>
      <c r="B383" s="18">
        <v>924</v>
      </c>
      <c r="C383" s="17" t="s">
        <v>45</v>
      </c>
      <c r="D383" s="17" t="s">
        <v>174</v>
      </c>
      <c r="E383" s="18" t="s">
        <v>391</v>
      </c>
      <c r="F383" s="18"/>
      <c r="G383" s="15">
        <f>SUM(G384+G385+G386)</f>
        <v>4868.0999999999995</v>
      </c>
      <c r="H383" s="15">
        <f t="shared" ref="H383:I383" si="162">SUM(H384+H385+H386)</f>
        <v>300</v>
      </c>
      <c r="I383" s="15">
        <f t="shared" si="162"/>
        <v>0</v>
      </c>
      <c r="J383" s="3"/>
    </row>
    <row r="384" spans="1:10" s="10" customFormat="1" ht="75">
      <c r="A384" s="4" t="s">
        <v>420</v>
      </c>
      <c r="B384" s="18">
        <v>924</v>
      </c>
      <c r="C384" s="17" t="s">
        <v>45</v>
      </c>
      <c r="D384" s="17" t="s">
        <v>174</v>
      </c>
      <c r="E384" s="18" t="s">
        <v>419</v>
      </c>
      <c r="F384" s="18">
        <v>200</v>
      </c>
      <c r="G384" s="15">
        <v>4747.8999999999996</v>
      </c>
      <c r="H384" s="15">
        <v>300</v>
      </c>
      <c r="I384" s="15"/>
      <c r="J384" s="3"/>
    </row>
    <row r="385" spans="1:12" s="10" customFormat="1" ht="37.5">
      <c r="A385" s="4" t="s">
        <v>557</v>
      </c>
      <c r="B385" s="18">
        <v>924</v>
      </c>
      <c r="C385" s="17" t="s">
        <v>45</v>
      </c>
      <c r="D385" s="17" t="s">
        <v>174</v>
      </c>
      <c r="E385" s="18" t="s">
        <v>419</v>
      </c>
      <c r="F385" s="18">
        <v>800</v>
      </c>
      <c r="G385" s="15">
        <v>0.9</v>
      </c>
      <c r="H385" s="15"/>
      <c r="I385" s="15"/>
      <c r="J385" s="3"/>
    </row>
    <row r="386" spans="1:12" s="10" customFormat="1" ht="57.75" customHeight="1">
      <c r="A386" s="4" t="s">
        <v>737</v>
      </c>
      <c r="B386" s="18">
        <v>924</v>
      </c>
      <c r="C386" s="17" t="s">
        <v>45</v>
      </c>
      <c r="D386" s="17" t="s">
        <v>174</v>
      </c>
      <c r="E386" s="18" t="s">
        <v>763</v>
      </c>
      <c r="F386" s="18">
        <v>200</v>
      </c>
      <c r="G386" s="15">
        <v>119.3</v>
      </c>
      <c r="H386" s="15"/>
      <c r="I386" s="15"/>
      <c r="J386" s="3"/>
    </row>
    <row r="387" spans="1:12" s="10" customFormat="1" ht="37.5">
      <c r="A387" s="4" t="s">
        <v>329</v>
      </c>
      <c r="B387" s="18">
        <v>924</v>
      </c>
      <c r="C387" s="17" t="s">
        <v>45</v>
      </c>
      <c r="D387" s="17" t="s">
        <v>174</v>
      </c>
      <c r="E387" s="18" t="s">
        <v>312</v>
      </c>
      <c r="F387" s="18"/>
      <c r="G387" s="15">
        <f>SUM(G389+G390+G391+G394+G395+G388+G392+G393+G396)</f>
        <v>171620.19999999998</v>
      </c>
      <c r="H387" s="15">
        <f t="shared" ref="H387:I387" si="163">SUM(H389+H390+H391+H394+H395+H388+H392+H393+H396)</f>
        <v>166189.19999999998</v>
      </c>
      <c r="I387" s="15">
        <f t="shared" si="163"/>
        <v>177720.40000000002</v>
      </c>
      <c r="J387" s="3"/>
    </row>
    <row r="388" spans="1:12" s="10" customFormat="1" ht="152.25" customHeight="1">
      <c r="A388" s="4" t="s">
        <v>587</v>
      </c>
      <c r="B388" s="18">
        <v>924</v>
      </c>
      <c r="C388" s="17" t="s">
        <v>45</v>
      </c>
      <c r="D388" s="17" t="s">
        <v>174</v>
      </c>
      <c r="E388" s="18" t="s">
        <v>588</v>
      </c>
      <c r="F388" s="18">
        <v>100</v>
      </c>
      <c r="G388" s="15">
        <v>8983.7999999999993</v>
      </c>
      <c r="H388" s="15">
        <v>8983.7999999999993</v>
      </c>
      <c r="I388" s="15">
        <v>8983.7999999999993</v>
      </c>
      <c r="J388" s="3"/>
    </row>
    <row r="389" spans="1:12" s="10" customFormat="1" ht="131.25">
      <c r="A389" s="4" t="s">
        <v>330</v>
      </c>
      <c r="B389" s="18">
        <v>924</v>
      </c>
      <c r="C389" s="17" t="s">
        <v>45</v>
      </c>
      <c r="D389" s="17" t="s">
        <v>174</v>
      </c>
      <c r="E389" s="18" t="s">
        <v>328</v>
      </c>
      <c r="F389" s="18">
        <v>100</v>
      </c>
      <c r="G389" s="114">
        <v>127562.3</v>
      </c>
      <c r="H389" s="15">
        <v>131281.79999999999</v>
      </c>
      <c r="I389" s="15">
        <v>141727.1</v>
      </c>
      <c r="J389" s="3"/>
      <c r="K389" s="3"/>
      <c r="L389" s="3"/>
    </row>
    <row r="390" spans="1:12" s="10" customFormat="1" ht="75">
      <c r="A390" s="4" t="s">
        <v>331</v>
      </c>
      <c r="B390" s="18">
        <v>924</v>
      </c>
      <c r="C390" s="17" t="s">
        <v>45</v>
      </c>
      <c r="D390" s="17" t="s">
        <v>174</v>
      </c>
      <c r="E390" s="18" t="s">
        <v>328</v>
      </c>
      <c r="F390" s="18">
        <v>200</v>
      </c>
      <c r="G390" s="15">
        <v>6496.2</v>
      </c>
      <c r="H390" s="15">
        <v>7337.9</v>
      </c>
      <c r="I390" s="15">
        <v>7872.7</v>
      </c>
      <c r="J390" s="3"/>
    </row>
    <row r="391" spans="1:12" s="10" customFormat="1" ht="56.25">
      <c r="A391" s="4" t="s">
        <v>333</v>
      </c>
      <c r="B391" s="18">
        <v>924</v>
      </c>
      <c r="C391" s="17" t="s">
        <v>45</v>
      </c>
      <c r="D391" s="17" t="s">
        <v>174</v>
      </c>
      <c r="E391" s="18" t="s">
        <v>332</v>
      </c>
      <c r="F391" s="18">
        <v>200</v>
      </c>
      <c r="G391" s="15"/>
      <c r="H391" s="15"/>
      <c r="I391" s="15"/>
      <c r="J391" s="3"/>
    </row>
    <row r="392" spans="1:12" s="10" customFormat="1" ht="56.25">
      <c r="A392" s="4" t="s">
        <v>333</v>
      </c>
      <c r="B392" s="18">
        <v>924</v>
      </c>
      <c r="C392" s="17" t="s">
        <v>45</v>
      </c>
      <c r="D392" s="17" t="s">
        <v>174</v>
      </c>
      <c r="E392" s="18" t="s">
        <v>605</v>
      </c>
      <c r="F392" s="18">
        <v>200</v>
      </c>
      <c r="G392" s="15">
        <v>358.3</v>
      </c>
      <c r="H392" s="15">
        <v>101.2</v>
      </c>
      <c r="I392" s="15">
        <v>101.2</v>
      </c>
      <c r="J392" s="3"/>
    </row>
    <row r="393" spans="1:12" s="10" customFormat="1" ht="131.25">
      <c r="A393" s="4" t="s">
        <v>696</v>
      </c>
      <c r="B393" s="18">
        <v>924</v>
      </c>
      <c r="C393" s="17" t="s">
        <v>45</v>
      </c>
      <c r="D393" s="17" t="s">
        <v>174</v>
      </c>
      <c r="E393" s="18" t="s">
        <v>415</v>
      </c>
      <c r="F393" s="18">
        <v>100</v>
      </c>
      <c r="G393" s="15"/>
      <c r="H393" s="15"/>
      <c r="I393" s="15"/>
      <c r="J393" s="3"/>
    </row>
    <row r="394" spans="1:12" s="10" customFormat="1" ht="75">
      <c r="A394" s="4" t="s">
        <v>414</v>
      </c>
      <c r="B394" s="18">
        <v>924</v>
      </c>
      <c r="C394" s="17" t="s">
        <v>45</v>
      </c>
      <c r="D394" s="17" t="s">
        <v>174</v>
      </c>
      <c r="E394" s="18" t="s">
        <v>415</v>
      </c>
      <c r="F394" s="18">
        <v>200</v>
      </c>
      <c r="G394" s="15">
        <v>22351.599999999999</v>
      </c>
      <c r="H394" s="15">
        <v>18484.5</v>
      </c>
      <c r="I394" s="15">
        <v>19035.599999999999</v>
      </c>
      <c r="J394" s="3"/>
    </row>
    <row r="395" spans="1:12" s="10" customFormat="1" ht="56.25">
      <c r="A395" s="4" t="s">
        <v>416</v>
      </c>
      <c r="B395" s="18">
        <v>924</v>
      </c>
      <c r="C395" s="17" t="s">
        <v>45</v>
      </c>
      <c r="D395" s="17" t="s">
        <v>174</v>
      </c>
      <c r="E395" s="18" t="s">
        <v>415</v>
      </c>
      <c r="F395" s="18">
        <v>800</v>
      </c>
      <c r="G395" s="15">
        <v>368</v>
      </c>
      <c r="H395" s="15"/>
      <c r="I395" s="15"/>
      <c r="J395" s="3"/>
    </row>
    <row r="396" spans="1:12" s="10" customFormat="1" ht="75">
      <c r="A396" s="4" t="s">
        <v>762</v>
      </c>
      <c r="B396" s="18">
        <v>924</v>
      </c>
      <c r="C396" s="17" t="s">
        <v>45</v>
      </c>
      <c r="D396" s="17" t="s">
        <v>174</v>
      </c>
      <c r="E396" s="18" t="s">
        <v>415</v>
      </c>
      <c r="F396" s="18">
        <v>400</v>
      </c>
      <c r="G396" s="15">
        <v>5500</v>
      </c>
      <c r="H396" s="15"/>
      <c r="I396" s="15"/>
      <c r="J396" s="3"/>
    </row>
    <row r="397" spans="1:12" s="10" customFormat="1" ht="37.5">
      <c r="A397" s="4" t="s">
        <v>341</v>
      </c>
      <c r="B397" s="18">
        <v>924</v>
      </c>
      <c r="C397" s="17" t="s">
        <v>45</v>
      </c>
      <c r="D397" s="17" t="s">
        <v>174</v>
      </c>
      <c r="E397" s="18" t="s">
        <v>338</v>
      </c>
      <c r="F397" s="18"/>
      <c r="G397" s="15">
        <f>SUM(G398+G399)</f>
        <v>0</v>
      </c>
      <c r="H397" s="15">
        <f t="shared" ref="H397:I397" si="164">SUM(H398+H399)</f>
        <v>0</v>
      </c>
      <c r="I397" s="15">
        <f t="shared" si="164"/>
        <v>0</v>
      </c>
      <c r="J397" s="3"/>
    </row>
    <row r="398" spans="1:12" s="10" customFormat="1" ht="131.25">
      <c r="A398" s="4" t="s">
        <v>342</v>
      </c>
      <c r="B398" s="18">
        <v>924</v>
      </c>
      <c r="C398" s="17" t="s">
        <v>45</v>
      </c>
      <c r="D398" s="17" t="s">
        <v>174</v>
      </c>
      <c r="E398" s="18" t="s">
        <v>337</v>
      </c>
      <c r="F398" s="18">
        <v>200</v>
      </c>
      <c r="G398" s="15">
        <v>0</v>
      </c>
      <c r="H398" s="15">
        <v>0</v>
      </c>
      <c r="I398" s="15">
        <v>0</v>
      </c>
      <c r="J398" s="3"/>
    </row>
    <row r="399" spans="1:12" s="10" customFormat="1" ht="150">
      <c r="A399" s="4" t="s">
        <v>352</v>
      </c>
      <c r="B399" s="18">
        <v>924</v>
      </c>
      <c r="C399" s="17" t="s">
        <v>353</v>
      </c>
      <c r="D399" s="17" t="s">
        <v>174</v>
      </c>
      <c r="E399" s="18" t="s">
        <v>337</v>
      </c>
      <c r="F399" s="18">
        <v>600</v>
      </c>
      <c r="G399" s="15"/>
      <c r="H399" s="15"/>
      <c r="I399" s="15"/>
      <c r="J399" s="3"/>
    </row>
    <row r="400" spans="1:12" s="10" customFormat="1" ht="18.75">
      <c r="A400" s="4" t="s">
        <v>611</v>
      </c>
      <c r="B400" s="18">
        <v>924</v>
      </c>
      <c r="C400" s="17" t="s">
        <v>45</v>
      </c>
      <c r="D400" s="17" t="s">
        <v>174</v>
      </c>
      <c r="E400" s="18" t="s">
        <v>607</v>
      </c>
      <c r="F400" s="18"/>
      <c r="G400" s="15">
        <f>G401</f>
        <v>0</v>
      </c>
      <c r="H400" s="15">
        <f t="shared" ref="H400:I400" si="165">H401</f>
        <v>0</v>
      </c>
      <c r="I400" s="15">
        <f t="shared" si="165"/>
        <v>0</v>
      </c>
      <c r="J400" s="3"/>
    </row>
    <row r="401" spans="1:10" s="10" customFormat="1" ht="75">
      <c r="A401" s="4" t="s">
        <v>612</v>
      </c>
      <c r="B401" s="18">
        <v>924</v>
      </c>
      <c r="C401" s="17" t="s">
        <v>45</v>
      </c>
      <c r="D401" s="17" t="s">
        <v>174</v>
      </c>
      <c r="E401" s="18" t="s">
        <v>606</v>
      </c>
      <c r="F401" s="18">
        <v>400</v>
      </c>
      <c r="G401" s="15">
        <v>0</v>
      </c>
      <c r="H401" s="15"/>
      <c r="I401" s="15"/>
      <c r="J401" s="3"/>
    </row>
    <row r="402" spans="1:10" s="10" customFormat="1" ht="37.5">
      <c r="A402" s="4" t="s">
        <v>343</v>
      </c>
      <c r="B402" s="18">
        <v>924</v>
      </c>
      <c r="C402" s="17" t="s">
        <v>45</v>
      </c>
      <c r="D402" s="17" t="s">
        <v>174</v>
      </c>
      <c r="E402" s="18" t="s">
        <v>339</v>
      </c>
      <c r="F402" s="18"/>
      <c r="G402" s="15">
        <f>SUM(G403+G404)</f>
        <v>0</v>
      </c>
      <c r="H402" s="15">
        <f t="shared" ref="H402:I402" si="166">SUM(H403+H404)</f>
        <v>0</v>
      </c>
      <c r="I402" s="15">
        <f t="shared" si="166"/>
        <v>0</v>
      </c>
      <c r="J402" s="3"/>
    </row>
    <row r="403" spans="1:10" s="10" customFormat="1" ht="112.5">
      <c r="A403" s="4" t="s">
        <v>344</v>
      </c>
      <c r="B403" s="18">
        <v>924</v>
      </c>
      <c r="C403" s="17" t="s">
        <v>45</v>
      </c>
      <c r="D403" s="17" t="s">
        <v>174</v>
      </c>
      <c r="E403" s="18" t="s">
        <v>340</v>
      </c>
      <c r="F403" s="18">
        <v>200</v>
      </c>
      <c r="G403" s="15">
        <v>0</v>
      </c>
      <c r="H403" s="15">
        <v>0</v>
      </c>
      <c r="I403" s="15">
        <v>0</v>
      </c>
      <c r="J403" s="3"/>
    </row>
    <row r="404" spans="1:10" s="10" customFormat="1" ht="112.5">
      <c r="A404" s="4" t="s">
        <v>351</v>
      </c>
      <c r="B404" s="18">
        <v>924</v>
      </c>
      <c r="C404" s="17" t="s">
        <v>45</v>
      </c>
      <c r="D404" s="17" t="s">
        <v>174</v>
      </c>
      <c r="E404" s="18" t="s">
        <v>340</v>
      </c>
      <c r="F404" s="18">
        <v>600</v>
      </c>
      <c r="G404" s="15"/>
      <c r="H404" s="15"/>
      <c r="I404" s="15"/>
      <c r="J404" s="3"/>
    </row>
    <row r="405" spans="1:10" s="10" customFormat="1" ht="37.5">
      <c r="A405" s="4" t="s">
        <v>350</v>
      </c>
      <c r="B405" s="18">
        <v>924</v>
      </c>
      <c r="C405" s="17" t="s">
        <v>45</v>
      </c>
      <c r="D405" s="17" t="s">
        <v>174</v>
      </c>
      <c r="E405" s="18" t="s">
        <v>345</v>
      </c>
      <c r="F405" s="18"/>
      <c r="G405" s="15">
        <f>SUM(G406+G411+G408+G409+G410+G407+G412+G413+G414+G415+G416)</f>
        <v>70387.999999999985</v>
      </c>
      <c r="H405" s="15">
        <f t="shared" ref="H405:I405" si="167">SUM(H406+H411+H408+H409+H410+H407+H412+H413+H414+H415+H416)</f>
        <v>54656.69999999999</v>
      </c>
      <c r="I405" s="15">
        <f t="shared" si="167"/>
        <v>59555.199999999997</v>
      </c>
      <c r="J405" s="3"/>
    </row>
    <row r="406" spans="1:10" s="10" customFormat="1" ht="75">
      <c r="A406" s="4" t="s">
        <v>522</v>
      </c>
      <c r="B406" s="18">
        <v>924</v>
      </c>
      <c r="C406" s="17" t="s">
        <v>45</v>
      </c>
      <c r="D406" s="17" t="s">
        <v>174</v>
      </c>
      <c r="E406" s="18" t="s">
        <v>590</v>
      </c>
      <c r="F406" s="18">
        <v>600</v>
      </c>
      <c r="G406" s="15">
        <v>85.5</v>
      </c>
      <c r="H406" s="15"/>
      <c r="I406" s="15"/>
      <c r="J406" s="3"/>
    </row>
    <row r="407" spans="1:10" s="10" customFormat="1" ht="56.25">
      <c r="A407" s="4" t="s">
        <v>729</v>
      </c>
      <c r="B407" s="18">
        <v>924</v>
      </c>
      <c r="C407" s="17" t="s">
        <v>45</v>
      </c>
      <c r="D407" s="17" t="s">
        <v>174</v>
      </c>
      <c r="E407" s="18" t="s">
        <v>589</v>
      </c>
      <c r="F407" s="18">
        <v>600</v>
      </c>
      <c r="G407" s="15">
        <v>2968.6</v>
      </c>
      <c r="H407" s="15">
        <v>2968.6</v>
      </c>
      <c r="I407" s="15">
        <v>2968.6</v>
      </c>
      <c r="J407" s="3"/>
    </row>
    <row r="408" spans="1:10" s="10" customFormat="1" ht="37.5">
      <c r="A408" s="4" t="s">
        <v>730</v>
      </c>
      <c r="B408" s="18">
        <v>924</v>
      </c>
      <c r="C408" s="17" t="s">
        <v>45</v>
      </c>
      <c r="D408" s="17" t="s">
        <v>174</v>
      </c>
      <c r="E408" s="18" t="s">
        <v>346</v>
      </c>
      <c r="F408" s="18">
        <v>600</v>
      </c>
      <c r="G408" s="15">
        <v>48577.7</v>
      </c>
      <c r="H408" s="15">
        <v>43486</v>
      </c>
      <c r="I408" s="15">
        <v>47216.800000000003</v>
      </c>
      <c r="J408" s="3"/>
    </row>
    <row r="409" spans="1:10" s="10" customFormat="1" ht="37.5">
      <c r="A409" s="4" t="s">
        <v>733</v>
      </c>
      <c r="B409" s="18">
        <v>924</v>
      </c>
      <c r="C409" s="17" t="s">
        <v>45</v>
      </c>
      <c r="D409" s="17" t="s">
        <v>174</v>
      </c>
      <c r="E409" s="18" t="s">
        <v>348</v>
      </c>
      <c r="F409" s="18">
        <v>600</v>
      </c>
      <c r="G409" s="15">
        <v>646.5</v>
      </c>
      <c r="H409" s="15">
        <f>426.1+431.6</f>
        <v>857.7</v>
      </c>
      <c r="I409" s="15">
        <f>443.2+434.5</f>
        <v>877.7</v>
      </c>
      <c r="J409" s="3"/>
    </row>
    <row r="410" spans="1:10" s="10" customFormat="1" ht="37.5">
      <c r="A410" s="4" t="s">
        <v>811</v>
      </c>
      <c r="B410" s="18">
        <v>924</v>
      </c>
      <c r="C410" s="17" t="s">
        <v>45</v>
      </c>
      <c r="D410" s="17" t="s">
        <v>174</v>
      </c>
      <c r="E410" s="18" t="s">
        <v>558</v>
      </c>
      <c r="F410" s="18">
        <v>600</v>
      </c>
      <c r="G410" s="15"/>
      <c r="H410" s="15"/>
      <c r="I410" s="15"/>
      <c r="J410" s="3"/>
    </row>
    <row r="411" spans="1:10" s="10" customFormat="1" ht="34.5" customHeight="1">
      <c r="A411" s="4" t="s">
        <v>734</v>
      </c>
      <c r="B411" s="18">
        <v>924</v>
      </c>
      <c r="C411" s="17" t="s">
        <v>45</v>
      </c>
      <c r="D411" s="17" t="s">
        <v>174</v>
      </c>
      <c r="E411" s="18" t="s">
        <v>432</v>
      </c>
      <c r="F411" s="18">
        <v>600</v>
      </c>
      <c r="G411" s="15">
        <v>14612.6</v>
      </c>
      <c r="H411" s="15">
        <v>4134.2</v>
      </c>
      <c r="I411" s="15">
        <v>5280.9</v>
      </c>
      <c r="J411" s="3"/>
    </row>
    <row r="412" spans="1:10" s="10" customFormat="1" ht="75">
      <c r="A412" s="4" t="s">
        <v>728</v>
      </c>
      <c r="B412" s="18">
        <v>924</v>
      </c>
      <c r="C412" s="17" t="s">
        <v>45</v>
      </c>
      <c r="D412" s="17" t="s">
        <v>174</v>
      </c>
      <c r="E412" s="18" t="s">
        <v>591</v>
      </c>
      <c r="F412" s="18">
        <v>600</v>
      </c>
      <c r="G412" s="15">
        <v>3247.9</v>
      </c>
      <c r="H412" s="15">
        <f>3205.4+4.8</f>
        <v>3210.2000000000003</v>
      </c>
      <c r="I412" s="15">
        <f>3206.4+4.8</f>
        <v>3211.2000000000003</v>
      </c>
      <c r="J412" s="3"/>
    </row>
    <row r="413" spans="1:10" s="10" customFormat="1" ht="18.75">
      <c r="A413" s="4" t="s">
        <v>735</v>
      </c>
      <c r="B413" s="18">
        <v>924</v>
      </c>
      <c r="C413" s="17" t="s">
        <v>45</v>
      </c>
      <c r="D413" s="17" t="s">
        <v>174</v>
      </c>
      <c r="E413" s="18" t="s">
        <v>347</v>
      </c>
      <c r="F413" s="18">
        <v>600</v>
      </c>
      <c r="G413" s="15">
        <v>0</v>
      </c>
      <c r="H413" s="15">
        <v>0</v>
      </c>
      <c r="I413" s="15">
        <v>0</v>
      </c>
      <c r="J413" s="3"/>
    </row>
    <row r="414" spans="1:10" s="10" customFormat="1" ht="37.5">
      <c r="A414" s="4" t="s">
        <v>736</v>
      </c>
      <c r="B414" s="18">
        <v>924</v>
      </c>
      <c r="C414" s="17" t="s">
        <v>45</v>
      </c>
      <c r="D414" s="17" t="s">
        <v>174</v>
      </c>
      <c r="E414" s="18" t="s">
        <v>644</v>
      </c>
      <c r="F414" s="18">
        <v>600</v>
      </c>
      <c r="G414" s="15">
        <v>0</v>
      </c>
      <c r="H414" s="15"/>
      <c r="I414" s="15"/>
      <c r="J414" s="3"/>
    </row>
    <row r="415" spans="1:10" s="10" customFormat="1" ht="69" customHeight="1">
      <c r="A415" s="4" t="s">
        <v>737</v>
      </c>
      <c r="B415" s="18">
        <v>924</v>
      </c>
      <c r="C415" s="17" t="s">
        <v>45</v>
      </c>
      <c r="D415" s="17" t="s">
        <v>174</v>
      </c>
      <c r="E415" s="18" t="s">
        <v>760</v>
      </c>
      <c r="F415" s="18">
        <v>600</v>
      </c>
      <c r="G415" s="15">
        <v>124.2</v>
      </c>
      <c r="H415" s="15"/>
      <c r="I415" s="15"/>
      <c r="J415" s="3"/>
    </row>
    <row r="416" spans="1:10" s="10" customFormat="1" ht="69" customHeight="1">
      <c r="A416" s="4" t="s">
        <v>738</v>
      </c>
      <c r="B416" s="18">
        <v>924</v>
      </c>
      <c r="C416" s="17" t="s">
        <v>45</v>
      </c>
      <c r="D416" s="17" t="s">
        <v>174</v>
      </c>
      <c r="E416" s="18" t="s">
        <v>761</v>
      </c>
      <c r="F416" s="18">
        <v>600</v>
      </c>
      <c r="G416" s="15">
        <v>125</v>
      </c>
      <c r="H416" s="15"/>
      <c r="I416" s="15"/>
      <c r="J416" s="3"/>
    </row>
    <row r="417" spans="1:10" s="10" customFormat="1" ht="93.75">
      <c r="A417" s="4" t="s">
        <v>493</v>
      </c>
      <c r="B417" s="18">
        <v>924</v>
      </c>
      <c r="C417" s="17" t="s">
        <v>45</v>
      </c>
      <c r="D417" s="17" t="s">
        <v>174</v>
      </c>
      <c r="E417" s="18" t="s">
        <v>268</v>
      </c>
      <c r="F417" s="18"/>
      <c r="G417" s="15">
        <f>G418</f>
        <v>0</v>
      </c>
      <c r="H417" s="15">
        <f t="shared" ref="H417:I417" si="168">H418</f>
        <v>0</v>
      </c>
      <c r="I417" s="15">
        <f t="shared" si="168"/>
        <v>0</v>
      </c>
      <c r="J417" s="3"/>
    </row>
    <row r="418" spans="1:10" s="10" customFormat="1" ht="75">
      <c r="A418" s="4" t="s">
        <v>300</v>
      </c>
      <c r="B418" s="18">
        <v>924</v>
      </c>
      <c r="C418" s="17" t="s">
        <v>45</v>
      </c>
      <c r="D418" s="17" t="s">
        <v>174</v>
      </c>
      <c r="E418" s="18" t="s">
        <v>297</v>
      </c>
      <c r="F418" s="18"/>
      <c r="G418" s="15">
        <f>G419</f>
        <v>0</v>
      </c>
      <c r="H418" s="15">
        <f t="shared" ref="H418:I419" si="169">H419</f>
        <v>0</v>
      </c>
      <c r="I418" s="15">
        <f t="shared" si="169"/>
        <v>0</v>
      </c>
      <c r="J418" s="3"/>
    </row>
    <row r="419" spans="1:10" s="10" customFormat="1" ht="18.75">
      <c r="A419" s="4" t="s">
        <v>305</v>
      </c>
      <c r="B419" s="18">
        <v>924</v>
      </c>
      <c r="C419" s="17" t="s">
        <v>45</v>
      </c>
      <c r="D419" s="17" t="s">
        <v>174</v>
      </c>
      <c r="E419" s="18" t="s">
        <v>303</v>
      </c>
      <c r="F419" s="18"/>
      <c r="G419" s="15">
        <f>G420</f>
        <v>0</v>
      </c>
      <c r="H419" s="15">
        <f t="shared" si="169"/>
        <v>0</v>
      </c>
      <c r="I419" s="15">
        <f t="shared" si="169"/>
        <v>0</v>
      </c>
      <c r="J419" s="3"/>
    </row>
    <row r="420" spans="1:10" s="10" customFormat="1" ht="75">
      <c r="A420" s="4" t="s">
        <v>592</v>
      </c>
      <c r="B420" s="18">
        <v>924</v>
      </c>
      <c r="C420" s="17" t="s">
        <v>45</v>
      </c>
      <c r="D420" s="17" t="s">
        <v>174</v>
      </c>
      <c r="E420" s="18" t="s">
        <v>304</v>
      </c>
      <c r="F420" s="18">
        <v>400</v>
      </c>
      <c r="G420" s="15"/>
      <c r="H420" s="15"/>
      <c r="I420" s="15"/>
      <c r="J420" s="3"/>
    </row>
    <row r="421" spans="1:10" s="10" customFormat="1" ht="56.25">
      <c r="A421" s="4" t="s">
        <v>307</v>
      </c>
      <c r="B421" s="18">
        <v>924</v>
      </c>
      <c r="C421" s="17" t="s">
        <v>45</v>
      </c>
      <c r="D421" s="17" t="s">
        <v>174</v>
      </c>
      <c r="E421" s="18" t="s">
        <v>308</v>
      </c>
      <c r="F421" s="18"/>
      <c r="G421" s="15">
        <f>SUM(G422)</f>
        <v>0</v>
      </c>
      <c r="H421" s="15">
        <f t="shared" ref="H421:I421" si="170">SUM(H422)</f>
        <v>0</v>
      </c>
      <c r="I421" s="15">
        <f t="shared" si="170"/>
        <v>0</v>
      </c>
      <c r="J421" s="3"/>
    </row>
    <row r="422" spans="1:10" s="10" customFormat="1" ht="37.5">
      <c r="A422" s="4" t="s">
        <v>645</v>
      </c>
      <c r="B422" s="18">
        <v>924</v>
      </c>
      <c r="C422" s="17" t="s">
        <v>45</v>
      </c>
      <c r="D422" s="17" t="s">
        <v>174</v>
      </c>
      <c r="E422" s="18" t="s">
        <v>401</v>
      </c>
      <c r="F422" s="18"/>
      <c r="G422" s="15">
        <f>SUM(G423)</f>
        <v>0</v>
      </c>
      <c r="H422" s="15">
        <f t="shared" ref="H422:I422" si="171">SUM(H423)</f>
        <v>0</v>
      </c>
      <c r="I422" s="15">
        <f t="shared" si="171"/>
        <v>0</v>
      </c>
      <c r="J422" s="3"/>
    </row>
    <row r="423" spans="1:10" s="10" customFormat="1" ht="56.25">
      <c r="A423" s="4" t="s">
        <v>400</v>
      </c>
      <c r="B423" s="18">
        <v>924</v>
      </c>
      <c r="C423" s="17" t="s">
        <v>45</v>
      </c>
      <c r="D423" s="17" t="s">
        <v>174</v>
      </c>
      <c r="E423" s="18" t="s">
        <v>402</v>
      </c>
      <c r="F423" s="18"/>
      <c r="G423" s="15">
        <f>SUM(G424:G425)</f>
        <v>0</v>
      </c>
      <c r="H423" s="15">
        <f t="shared" ref="H423:I423" si="172">SUM(H424:H425)</f>
        <v>0</v>
      </c>
      <c r="I423" s="15">
        <f t="shared" si="172"/>
        <v>0</v>
      </c>
      <c r="J423" s="3"/>
    </row>
    <row r="424" spans="1:10" s="10" customFormat="1" ht="93.75">
      <c r="A424" s="4" t="s">
        <v>647</v>
      </c>
      <c r="B424" s="18">
        <v>924</v>
      </c>
      <c r="C424" s="17" t="s">
        <v>45</v>
      </c>
      <c r="D424" s="17" t="s">
        <v>174</v>
      </c>
      <c r="E424" s="18" t="s">
        <v>646</v>
      </c>
      <c r="F424" s="18">
        <v>200</v>
      </c>
      <c r="G424" s="15">
        <v>0</v>
      </c>
      <c r="H424" s="15"/>
      <c r="I424" s="15"/>
      <c r="J424" s="3"/>
    </row>
    <row r="425" spans="1:10" s="10" customFormat="1" ht="56.25">
      <c r="A425" s="4" t="s">
        <v>737</v>
      </c>
      <c r="B425" s="18">
        <v>924</v>
      </c>
      <c r="C425" s="17" t="s">
        <v>45</v>
      </c>
      <c r="D425" s="17" t="s">
        <v>174</v>
      </c>
      <c r="E425" s="18" t="s">
        <v>646</v>
      </c>
      <c r="F425" s="18">
        <v>600</v>
      </c>
      <c r="G425" s="15">
        <v>0</v>
      </c>
      <c r="H425" s="15"/>
      <c r="I425" s="15"/>
      <c r="J425" s="3"/>
    </row>
    <row r="426" spans="1:10" s="10" customFormat="1" ht="18.75">
      <c r="A426" s="4" t="s">
        <v>54</v>
      </c>
      <c r="B426" s="18">
        <v>924</v>
      </c>
      <c r="C426" s="17" t="s">
        <v>45</v>
      </c>
      <c r="D426" s="17" t="s">
        <v>46</v>
      </c>
      <c r="E426" s="18"/>
      <c r="F426" s="18"/>
      <c r="G426" s="15">
        <f>G427</f>
        <v>11790.3</v>
      </c>
      <c r="H426" s="15">
        <f t="shared" ref="H426:I426" si="173">H427</f>
        <v>7050.1</v>
      </c>
      <c r="I426" s="15">
        <f t="shared" si="173"/>
        <v>7473.9000000000005</v>
      </c>
      <c r="J426" s="3"/>
    </row>
    <row r="427" spans="1:10" s="10" customFormat="1" ht="56.25">
      <c r="A427" s="4" t="s">
        <v>307</v>
      </c>
      <c r="B427" s="18">
        <v>924</v>
      </c>
      <c r="C427" s="17" t="s">
        <v>45</v>
      </c>
      <c r="D427" s="17" t="s">
        <v>46</v>
      </c>
      <c r="E427" s="18" t="s">
        <v>308</v>
      </c>
      <c r="F427" s="18"/>
      <c r="G427" s="15">
        <f>G428+G436</f>
        <v>11790.3</v>
      </c>
      <c r="H427" s="15">
        <f t="shared" ref="H427:I427" si="174">H428+H436</f>
        <v>7050.1</v>
      </c>
      <c r="I427" s="15">
        <f t="shared" si="174"/>
        <v>7473.9000000000005</v>
      </c>
      <c r="J427" s="3"/>
    </row>
    <row r="428" spans="1:10" s="10" customFormat="1" ht="37.5">
      <c r="A428" s="4" t="s">
        <v>501</v>
      </c>
      <c r="B428" s="18">
        <v>924</v>
      </c>
      <c r="C428" s="17" t="s">
        <v>45</v>
      </c>
      <c r="D428" s="17" t="s">
        <v>46</v>
      </c>
      <c r="E428" s="18" t="s">
        <v>392</v>
      </c>
      <c r="F428" s="18"/>
      <c r="G428" s="15">
        <f>G431+G429+G434</f>
        <v>11740.599999999999</v>
      </c>
      <c r="H428" s="15">
        <f t="shared" ref="H428:I428" si="175">H431+H429+H434</f>
        <v>7050.1</v>
      </c>
      <c r="I428" s="15">
        <f t="shared" si="175"/>
        <v>7473.9000000000005</v>
      </c>
      <c r="J428" s="3"/>
    </row>
    <row r="429" spans="1:10" s="10" customFormat="1" ht="37.5">
      <c r="A429" s="4" t="s">
        <v>561</v>
      </c>
      <c r="B429" s="18">
        <v>924</v>
      </c>
      <c r="C429" s="17" t="s">
        <v>45</v>
      </c>
      <c r="D429" s="17" t="s">
        <v>46</v>
      </c>
      <c r="E429" s="18" t="s">
        <v>560</v>
      </c>
      <c r="F429" s="18"/>
      <c r="G429" s="15">
        <f>G430</f>
        <v>0</v>
      </c>
      <c r="H429" s="15">
        <f t="shared" ref="H429:I429" si="176">H430</f>
        <v>0</v>
      </c>
      <c r="I429" s="15">
        <f t="shared" si="176"/>
        <v>0</v>
      </c>
      <c r="J429" s="3"/>
    </row>
    <row r="430" spans="1:10" s="10" customFormat="1" ht="131.25">
      <c r="A430" s="35" t="s">
        <v>56</v>
      </c>
      <c r="B430" s="18">
        <v>924</v>
      </c>
      <c r="C430" s="17" t="s">
        <v>45</v>
      </c>
      <c r="D430" s="17" t="s">
        <v>46</v>
      </c>
      <c r="E430" s="18" t="s">
        <v>559</v>
      </c>
      <c r="F430" s="18">
        <v>100</v>
      </c>
      <c r="G430" s="15"/>
      <c r="H430" s="15"/>
      <c r="I430" s="15"/>
      <c r="J430" s="3"/>
    </row>
    <row r="431" spans="1:10" s="10" customFormat="1" ht="37.5">
      <c r="A431" s="4" t="s">
        <v>394</v>
      </c>
      <c r="B431" s="18">
        <v>924</v>
      </c>
      <c r="C431" s="17" t="s">
        <v>45</v>
      </c>
      <c r="D431" s="17" t="s">
        <v>46</v>
      </c>
      <c r="E431" s="18" t="s">
        <v>393</v>
      </c>
      <c r="F431" s="18"/>
      <c r="G431" s="15">
        <f>G432+G433</f>
        <v>11740.599999999999</v>
      </c>
      <c r="H431" s="15">
        <f>H432+H433</f>
        <v>7050.1</v>
      </c>
      <c r="I431" s="15">
        <f>I432+I433</f>
        <v>7473.9000000000005</v>
      </c>
      <c r="J431" s="3"/>
    </row>
    <row r="432" spans="1:10" s="10" customFormat="1" ht="75">
      <c r="A432" s="4" t="s">
        <v>433</v>
      </c>
      <c r="B432" s="18">
        <v>924</v>
      </c>
      <c r="C432" s="17" t="s">
        <v>45</v>
      </c>
      <c r="D432" s="17" t="s">
        <v>46</v>
      </c>
      <c r="E432" s="18" t="s">
        <v>434</v>
      </c>
      <c r="F432" s="18">
        <v>600</v>
      </c>
      <c r="G432" s="15">
        <v>11725.3</v>
      </c>
      <c r="H432" s="15">
        <v>6362</v>
      </c>
      <c r="I432" s="15">
        <v>6743.8</v>
      </c>
      <c r="J432" s="3"/>
    </row>
    <row r="433" spans="1:12" s="10" customFormat="1" ht="93.75">
      <c r="A433" s="4" t="s">
        <v>755</v>
      </c>
      <c r="B433" s="18">
        <v>924</v>
      </c>
      <c r="C433" s="17" t="s">
        <v>45</v>
      </c>
      <c r="D433" s="17" t="s">
        <v>46</v>
      </c>
      <c r="E433" s="18" t="s">
        <v>712</v>
      </c>
      <c r="F433" s="18">
        <v>600</v>
      </c>
      <c r="G433" s="15">
        <v>15.3</v>
      </c>
      <c r="H433" s="15">
        <v>688.1</v>
      </c>
      <c r="I433" s="15">
        <v>730.1</v>
      </c>
      <c r="J433" s="3"/>
    </row>
    <row r="434" spans="1:12" s="10" customFormat="1" ht="36" customHeight="1">
      <c r="A434" s="4" t="s">
        <v>634</v>
      </c>
      <c r="B434" s="18">
        <v>924</v>
      </c>
      <c r="C434" s="17" t="s">
        <v>45</v>
      </c>
      <c r="D434" s="17" t="s">
        <v>46</v>
      </c>
      <c r="E434" s="18" t="s">
        <v>633</v>
      </c>
      <c r="F434" s="18"/>
      <c r="G434" s="15">
        <f>G435</f>
        <v>0</v>
      </c>
      <c r="H434" s="15"/>
      <c r="I434" s="15"/>
      <c r="J434" s="3"/>
    </row>
    <row r="435" spans="1:12" s="10" customFormat="1" ht="75">
      <c r="A435" s="4" t="s">
        <v>756</v>
      </c>
      <c r="B435" s="18">
        <v>924</v>
      </c>
      <c r="C435" s="17" t="s">
        <v>45</v>
      </c>
      <c r="D435" s="17" t="s">
        <v>46</v>
      </c>
      <c r="E435" s="18" t="s">
        <v>632</v>
      </c>
      <c r="F435" s="18">
        <v>600</v>
      </c>
      <c r="G435" s="15">
        <v>0</v>
      </c>
      <c r="H435" s="15"/>
      <c r="I435" s="15"/>
      <c r="J435" s="3"/>
    </row>
    <row r="436" spans="1:12" s="10" customFormat="1" ht="37.5">
      <c r="A436" s="4" t="s">
        <v>645</v>
      </c>
      <c r="B436" s="18">
        <v>924</v>
      </c>
      <c r="C436" s="17" t="s">
        <v>45</v>
      </c>
      <c r="D436" s="17" t="s">
        <v>46</v>
      </c>
      <c r="E436" s="18" t="s">
        <v>401</v>
      </c>
      <c r="F436" s="18"/>
      <c r="G436" s="15">
        <f>SUM(G437)</f>
        <v>49.7</v>
      </c>
      <c r="H436" s="15"/>
      <c r="I436" s="15"/>
      <c r="J436" s="3"/>
    </row>
    <row r="437" spans="1:12" s="10" customFormat="1" ht="56.25">
      <c r="A437" s="4" t="s">
        <v>400</v>
      </c>
      <c r="B437" s="18">
        <v>924</v>
      </c>
      <c r="C437" s="17" t="s">
        <v>45</v>
      </c>
      <c r="D437" s="17" t="s">
        <v>46</v>
      </c>
      <c r="E437" s="18" t="s">
        <v>402</v>
      </c>
      <c r="F437" s="18"/>
      <c r="G437" s="15">
        <f>SUM(G438)</f>
        <v>49.7</v>
      </c>
      <c r="H437" s="15"/>
      <c r="I437" s="15"/>
      <c r="J437" s="3"/>
    </row>
    <row r="438" spans="1:12" s="10" customFormat="1" ht="112.5">
      <c r="A438" s="4" t="s">
        <v>757</v>
      </c>
      <c r="B438" s="18">
        <v>924</v>
      </c>
      <c r="C438" s="17" t="s">
        <v>45</v>
      </c>
      <c r="D438" s="17" t="s">
        <v>46</v>
      </c>
      <c r="E438" s="18" t="s">
        <v>646</v>
      </c>
      <c r="F438" s="18">
        <v>600</v>
      </c>
      <c r="G438" s="15">
        <v>49.7</v>
      </c>
      <c r="H438" s="15"/>
      <c r="I438" s="15"/>
      <c r="J438" s="3"/>
    </row>
    <row r="439" spans="1:12" s="10" customFormat="1" ht="18.75">
      <c r="A439" s="4" t="s">
        <v>354</v>
      </c>
      <c r="B439" s="18">
        <v>924</v>
      </c>
      <c r="C439" s="17" t="s">
        <v>45</v>
      </c>
      <c r="D439" s="17" t="s">
        <v>45</v>
      </c>
      <c r="E439" s="18"/>
      <c r="F439" s="18"/>
      <c r="G439" s="15">
        <f>SUM(G440+G451)</f>
        <v>568.5</v>
      </c>
      <c r="H439" s="15">
        <f>SUM(H440+H451)</f>
        <v>0</v>
      </c>
      <c r="I439" s="15">
        <f>SUM(I440+I451)</f>
        <v>0</v>
      </c>
      <c r="J439" s="3"/>
    </row>
    <row r="440" spans="1:12" s="10" customFormat="1" ht="56.25">
      <c r="A440" s="4" t="s">
        <v>307</v>
      </c>
      <c r="B440" s="18">
        <v>924</v>
      </c>
      <c r="C440" s="17" t="s">
        <v>45</v>
      </c>
      <c r="D440" s="17" t="s">
        <v>45</v>
      </c>
      <c r="E440" s="18" t="s">
        <v>308</v>
      </c>
      <c r="F440" s="18"/>
      <c r="G440" s="15">
        <f>SUM(G444+G448+G441)</f>
        <v>248.3</v>
      </c>
      <c r="H440" s="15">
        <f>SUM(H444+H448+H441)</f>
        <v>0</v>
      </c>
      <c r="I440" s="15">
        <f>SUM(I444+I448+I441)</f>
        <v>0</v>
      </c>
      <c r="J440" s="3"/>
      <c r="K440" s="3"/>
      <c r="L440" s="3"/>
    </row>
    <row r="441" spans="1:12" s="10" customFormat="1" ht="37.5">
      <c r="A441" s="4" t="s">
        <v>310</v>
      </c>
      <c r="B441" s="18">
        <v>924</v>
      </c>
      <c r="C441" s="17" t="s">
        <v>45</v>
      </c>
      <c r="D441" s="17" t="s">
        <v>45</v>
      </c>
      <c r="E441" s="18" t="s">
        <v>311</v>
      </c>
      <c r="F441" s="18"/>
      <c r="G441" s="15">
        <f>G442</f>
        <v>0</v>
      </c>
      <c r="H441" s="15">
        <f t="shared" ref="H441:I441" si="177">H442</f>
        <v>0</v>
      </c>
      <c r="I441" s="15">
        <f t="shared" si="177"/>
        <v>0</v>
      </c>
      <c r="J441" s="3"/>
    </row>
    <row r="442" spans="1:12" s="10" customFormat="1" ht="37.5">
      <c r="A442" s="4" t="s">
        <v>350</v>
      </c>
      <c r="B442" s="18">
        <v>924</v>
      </c>
      <c r="C442" s="17" t="s">
        <v>45</v>
      </c>
      <c r="D442" s="17" t="s">
        <v>45</v>
      </c>
      <c r="E442" s="18" t="s">
        <v>345</v>
      </c>
      <c r="F442" s="18"/>
      <c r="G442" s="15">
        <f>G443</f>
        <v>0</v>
      </c>
      <c r="H442" s="15">
        <f t="shared" ref="H442:I442" si="178">H443</f>
        <v>0</v>
      </c>
      <c r="I442" s="15">
        <f t="shared" si="178"/>
        <v>0</v>
      </c>
      <c r="J442" s="3"/>
    </row>
    <row r="443" spans="1:12" s="10" customFormat="1" ht="75">
      <c r="A443" s="4" t="s">
        <v>748</v>
      </c>
      <c r="B443" s="18">
        <v>924</v>
      </c>
      <c r="C443" s="17" t="s">
        <v>45</v>
      </c>
      <c r="D443" s="17" t="s">
        <v>45</v>
      </c>
      <c r="E443" s="18" t="s">
        <v>347</v>
      </c>
      <c r="F443" s="18">
        <v>600</v>
      </c>
      <c r="G443" s="15"/>
      <c r="H443" s="15"/>
      <c r="I443" s="15"/>
      <c r="J443" s="3"/>
    </row>
    <row r="444" spans="1:12" s="10" customFormat="1" ht="18.75">
      <c r="A444" s="4" t="s">
        <v>397</v>
      </c>
      <c r="B444" s="37">
        <v>924</v>
      </c>
      <c r="C444" s="36" t="s">
        <v>45</v>
      </c>
      <c r="D444" s="36" t="s">
        <v>45</v>
      </c>
      <c r="E444" s="18" t="s">
        <v>395</v>
      </c>
      <c r="F444" s="18"/>
      <c r="G444" s="15">
        <f>G445</f>
        <v>248.3</v>
      </c>
      <c r="H444" s="15">
        <f t="shared" ref="H444:I444" si="179">H445</f>
        <v>0</v>
      </c>
      <c r="I444" s="15">
        <f t="shared" si="179"/>
        <v>0</v>
      </c>
      <c r="J444" s="3"/>
    </row>
    <row r="445" spans="1:12" s="10" customFormat="1" ht="37.5">
      <c r="A445" s="4" t="s">
        <v>398</v>
      </c>
      <c r="B445" s="37">
        <v>924</v>
      </c>
      <c r="C445" s="36" t="s">
        <v>45</v>
      </c>
      <c r="D445" s="36" t="s">
        <v>45</v>
      </c>
      <c r="E445" s="18" t="s">
        <v>396</v>
      </c>
      <c r="F445" s="18"/>
      <c r="G445" s="15">
        <f>G446+G447</f>
        <v>248.3</v>
      </c>
      <c r="H445" s="15">
        <f t="shared" ref="H445:I445" si="180">H446+H447</f>
        <v>0</v>
      </c>
      <c r="I445" s="15">
        <f t="shared" si="180"/>
        <v>0</v>
      </c>
      <c r="J445" s="3"/>
    </row>
    <row r="446" spans="1:12" s="10" customFormat="1" ht="56.25">
      <c r="A446" s="35" t="s">
        <v>440</v>
      </c>
      <c r="B446" s="18">
        <v>924</v>
      </c>
      <c r="C446" s="17" t="s">
        <v>45</v>
      </c>
      <c r="D446" s="17" t="s">
        <v>45</v>
      </c>
      <c r="E446" s="18" t="s">
        <v>439</v>
      </c>
      <c r="F446" s="18">
        <v>200</v>
      </c>
      <c r="G446" s="15"/>
      <c r="H446" s="15"/>
      <c r="I446" s="15"/>
      <c r="J446" s="3"/>
    </row>
    <row r="447" spans="1:12" s="10" customFormat="1" ht="75">
      <c r="A447" s="35" t="s">
        <v>442</v>
      </c>
      <c r="B447" s="18">
        <v>924</v>
      </c>
      <c r="C447" s="17" t="s">
        <v>45</v>
      </c>
      <c r="D447" s="17" t="s">
        <v>45</v>
      </c>
      <c r="E447" s="18" t="s">
        <v>441</v>
      </c>
      <c r="F447" s="18">
        <v>200</v>
      </c>
      <c r="G447" s="15">
        <v>248.3</v>
      </c>
      <c r="H447" s="15"/>
      <c r="I447" s="15"/>
      <c r="J447" s="3"/>
    </row>
    <row r="448" spans="1:12" s="10" customFormat="1" ht="37.5">
      <c r="A448" s="4" t="s">
        <v>399</v>
      </c>
      <c r="B448" s="18">
        <v>924</v>
      </c>
      <c r="C448" s="17" t="s">
        <v>45</v>
      </c>
      <c r="D448" s="17" t="s">
        <v>45</v>
      </c>
      <c r="E448" s="18" t="s">
        <v>401</v>
      </c>
      <c r="F448" s="18"/>
      <c r="G448" s="15">
        <f>G449</f>
        <v>0</v>
      </c>
      <c r="H448" s="15">
        <f t="shared" ref="H448:I449" si="181">H449</f>
        <v>0</v>
      </c>
      <c r="I448" s="15">
        <f t="shared" si="181"/>
        <v>0</v>
      </c>
      <c r="J448" s="3"/>
    </row>
    <row r="449" spans="1:12" s="10" customFormat="1" ht="56.25">
      <c r="A449" s="4" t="s">
        <v>400</v>
      </c>
      <c r="B449" s="18">
        <v>924</v>
      </c>
      <c r="C449" s="17" t="s">
        <v>45</v>
      </c>
      <c r="D449" s="17" t="s">
        <v>45</v>
      </c>
      <c r="E449" s="18" t="s">
        <v>402</v>
      </c>
      <c r="F449" s="18"/>
      <c r="G449" s="15">
        <f>G450</f>
        <v>0</v>
      </c>
      <c r="H449" s="15">
        <f t="shared" si="181"/>
        <v>0</v>
      </c>
      <c r="I449" s="15">
        <f t="shared" si="181"/>
        <v>0</v>
      </c>
      <c r="J449" s="3"/>
    </row>
    <row r="450" spans="1:12" s="10" customFormat="1" ht="75">
      <c r="A450" s="35" t="s">
        <v>444</v>
      </c>
      <c r="B450" s="18">
        <v>924</v>
      </c>
      <c r="C450" s="17" t="s">
        <v>45</v>
      </c>
      <c r="D450" s="17" t="s">
        <v>45</v>
      </c>
      <c r="E450" s="18" t="s">
        <v>443</v>
      </c>
      <c r="F450" s="18">
        <v>200</v>
      </c>
      <c r="G450" s="15"/>
      <c r="H450" s="15"/>
      <c r="I450" s="15"/>
      <c r="J450" s="3"/>
    </row>
    <row r="451" spans="1:12" s="10" customFormat="1" ht="75">
      <c r="A451" s="35" t="s">
        <v>472</v>
      </c>
      <c r="B451" s="18">
        <v>924</v>
      </c>
      <c r="C451" s="17" t="s">
        <v>45</v>
      </c>
      <c r="D451" s="17" t="s">
        <v>45</v>
      </c>
      <c r="E451" s="18" t="s">
        <v>466</v>
      </c>
      <c r="F451" s="18"/>
      <c r="G451" s="15">
        <f>G452</f>
        <v>320.2</v>
      </c>
      <c r="H451" s="15">
        <f t="shared" ref="H451:I451" si="182">H452</f>
        <v>0</v>
      </c>
      <c r="I451" s="15">
        <f t="shared" si="182"/>
        <v>0</v>
      </c>
      <c r="J451" s="3"/>
    </row>
    <row r="452" spans="1:12" s="10" customFormat="1" ht="56.25">
      <c r="A452" s="4" t="s">
        <v>473</v>
      </c>
      <c r="B452" s="18">
        <v>924</v>
      </c>
      <c r="C452" s="17" t="s">
        <v>45</v>
      </c>
      <c r="D452" s="17" t="s">
        <v>45</v>
      </c>
      <c r="E452" s="18" t="s">
        <v>467</v>
      </c>
      <c r="F452" s="18"/>
      <c r="G452" s="15">
        <f>G453+G456+G458</f>
        <v>320.2</v>
      </c>
      <c r="H452" s="15">
        <f t="shared" ref="H452:I452" si="183">H453+H456+H458</f>
        <v>0</v>
      </c>
      <c r="I452" s="15">
        <f t="shared" si="183"/>
        <v>0</v>
      </c>
      <c r="J452" s="3"/>
    </row>
    <row r="453" spans="1:12" s="10" customFormat="1" ht="56.25">
      <c r="A453" s="4" t="s">
        <v>481</v>
      </c>
      <c r="B453" s="18">
        <v>924</v>
      </c>
      <c r="C453" s="17" t="s">
        <v>45</v>
      </c>
      <c r="D453" s="17" t="s">
        <v>45</v>
      </c>
      <c r="E453" s="18" t="s">
        <v>468</v>
      </c>
      <c r="F453" s="18"/>
      <c r="G453" s="15">
        <f>G454+G455</f>
        <v>284.8</v>
      </c>
      <c r="H453" s="15">
        <f t="shared" ref="H453:I453" si="184">H454+H455</f>
        <v>0</v>
      </c>
      <c r="I453" s="15">
        <f t="shared" si="184"/>
        <v>0</v>
      </c>
      <c r="J453" s="3"/>
    </row>
    <row r="454" spans="1:12" s="10" customFormat="1" ht="112.5">
      <c r="A454" s="35" t="s">
        <v>809</v>
      </c>
      <c r="B454" s="18">
        <v>924</v>
      </c>
      <c r="C454" s="17" t="s">
        <v>45</v>
      </c>
      <c r="D454" s="17" t="s">
        <v>45</v>
      </c>
      <c r="E454" s="18" t="s">
        <v>471</v>
      </c>
      <c r="F454" s="18">
        <v>200</v>
      </c>
      <c r="G454" s="15">
        <v>242</v>
      </c>
      <c r="H454" s="15"/>
      <c r="I454" s="15"/>
      <c r="J454" s="3"/>
    </row>
    <row r="455" spans="1:12" s="10" customFormat="1" ht="168.75">
      <c r="A455" s="35" t="s">
        <v>808</v>
      </c>
      <c r="B455" s="18">
        <v>924</v>
      </c>
      <c r="C455" s="17" t="s">
        <v>45</v>
      </c>
      <c r="D455" s="17" t="s">
        <v>45</v>
      </c>
      <c r="E455" s="18" t="s">
        <v>471</v>
      </c>
      <c r="F455" s="18">
        <v>600</v>
      </c>
      <c r="G455" s="15">
        <v>42.8</v>
      </c>
      <c r="H455" s="15"/>
      <c r="I455" s="15"/>
      <c r="J455" s="3"/>
    </row>
    <row r="456" spans="1:12" s="10" customFormat="1" ht="56.25">
      <c r="A456" s="4" t="s">
        <v>480</v>
      </c>
      <c r="B456" s="18">
        <v>924</v>
      </c>
      <c r="C456" s="17" t="s">
        <v>45</v>
      </c>
      <c r="D456" s="17" t="s">
        <v>45</v>
      </c>
      <c r="E456" s="18" t="s">
        <v>469</v>
      </c>
      <c r="F456" s="18"/>
      <c r="G456" s="15">
        <f>G457</f>
        <v>0</v>
      </c>
      <c r="H456" s="15">
        <f t="shared" ref="H456:I456" si="185">H457</f>
        <v>0</v>
      </c>
      <c r="I456" s="15">
        <f t="shared" si="185"/>
        <v>0</v>
      </c>
      <c r="J456" s="3"/>
    </row>
    <row r="457" spans="1:12" s="10" customFormat="1" ht="75">
      <c r="A457" s="35" t="s">
        <v>475</v>
      </c>
      <c r="B457" s="18">
        <v>924</v>
      </c>
      <c r="C457" s="17" t="s">
        <v>45</v>
      </c>
      <c r="D457" s="17" t="s">
        <v>45</v>
      </c>
      <c r="E457" s="18" t="s">
        <v>474</v>
      </c>
      <c r="F457" s="18">
        <v>200</v>
      </c>
      <c r="G457" s="15"/>
      <c r="H457" s="15"/>
      <c r="I457" s="15"/>
      <c r="J457" s="3"/>
    </row>
    <row r="458" spans="1:12" s="10" customFormat="1" ht="56.25">
      <c r="A458" s="4" t="s">
        <v>504</v>
      </c>
      <c r="B458" s="18">
        <v>924</v>
      </c>
      <c r="C458" s="17" t="s">
        <v>45</v>
      </c>
      <c r="D458" s="17" t="s">
        <v>45</v>
      </c>
      <c r="E458" s="18" t="s">
        <v>470</v>
      </c>
      <c r="F458" s="18"/>
      <c r="G458" s="15">
        <f>G459</f>
        <v>35.4</v>
      </c>
      <c r="H458" s="15">
        <f t="shared" ref="H458:I458" si="186">H459</f>
        <v>0</v>
      </c>
      <c r="I458" s="15">
        <f t="shared" si="186"/>
        <v>0</v>
      </c>
      <c r="J458" s="3"/>
    </row>
    <row r="459" spans="1:12" s="10" customFormat="1" ht="75">
      <c r="A459" s="35" t="s">
        <v>477</v>
      </c>
      <c r="B459" s="18">
        <v>924</v>
      </c>
      <c r="C459" s="17" t="s">
        <v>45</v>
      </c>
      <c r="D459" s="17" t="s">
        <v>45</v>
      </c>
      <c r="E459" s="18" t="s">
        <v>476</v>
      </c>
      <c r="F459" s="18">
        <v>200</v>
      </c>
      <c r="G459" s="15">
        <v>35.4</v>
      </c>
      <c r="H459" s="15"/>
      <c r="I459" s="15"/>
      <c r="J459" s="3"/>
    </row>
    <row r="460" spans="1:12" s="10" customFormat="1" ht="18.75">
      <c r="A460" s="35" t="s">
        <v>445</v>
      </c>
      <c r="B460" s="18">
        <v>924</v>
      </c>
      <c r="C460" s="17" t="s">
        <v>45</v>
      </c>
      <c r="D460" s="17" t="s">
        <v>145</v>
      </c>
      <c r="E460" s="18"/>
      <c r="F460" s="18"/>
      <c r="G460" s="15">
        <f>G461</f>
        <v>23183.899999999998</v>
      </c>
      <c r="H460" s="15">
        <f t="shared" ref="H460:I480" si="187">H461</f>
        <v>18561.5</v>
      </c>
      <c r="I460" s="15">
        <f t="shared" si="187"/>
        <v>20025.099999999999</v>
      </c>
      <c r="J460" s="3">
        <v>23183.9</v>
      </c>
    </row>
    <row r="461" spans="1:12" s="10" customFormat="1" ht="56.25">
      <c r="A461" s="4" t="s">
        <v>307</v>
      </c>
      <c r="B461" s="18">
        <v>924</v>
      </c>
      <c r="C461" s="17" t="s">
        <v>45</v>
      </c>
      <c r="D461" s="17" t="s">
        <v>145</v>
      </c>
      <c r="E461" s="18" t="s">
        <v>308</v>
      </c>
      <c r="F461" s="18"/>
      <c r="G461" s="15">
        <f>G480+G476+G462+G466</f>
        <v>23183.899999999998</v>
      </c>
      <c r="H461" s="15">
        <f>H480+H476+H462+H466</f>
        <v>18561.5</v>
      </c>
      <c r="I461" s="15">
        <f>I480+I476+I462+I466</f>
        <v>20025.099999999999</v>
      </c>
      <c r="J461" s="3"/>
      <c r="K461" s="3"/>
      <c r="L461" s="3"/>
    </row>
    <row r="462" spans="1:12" s="10" customFormat="1" ht="37.5">
      <c r="A462" s="4" t="s">
        <v>310</v>
      </c>
      <c r="B462" s="18">
        <v>924</v>
      </c>
      <c r="C462" s="17" t="s">
        <v>45</v>
      </c>
      <c r="D462" s="17" t="s">
        <v>145</v>
      </c>
      <c r="E462" s="18" t="s">
        <v>311</v>
      </c>
      <c r="F462" s="18"/>
      <c r="G462" s="15">
        <f>G463+G464</f>
        <v>1782.3</v>
      </c>
      <c r="H462" s="15">
        <f t="shared" ref="H462:I462" si="188">H463+H464</f>
        <v>1062.9000000000001</v>
      </c>
      <c r="I462" s="15">
        <f t="shared" si="188"/>
        <v>1062.9000000000001</v>
      </c>
      <c r="J462" s="3"/>
      <c r="K462" s="3"/>
      <c r="L462" s="3"/>
    </row>
    <row r="463" spans="1:12" s="10" customFormat="1" ht="93.75">
      <c r="A463" s="4" t="s">
        <v>720</v>
      </c>
      <c r="B463" s="18">
        <v>924</v>
      </c>
      <c r="C463" s="17" t="s">
        <v>45</v>
      </c>
      <c r="D463" s="17" t="s">
        <v>145</v>
      </c>
      <c r="E463" s="18" t="s">
        <v>717</v>
      </c>
      <c r="F463" s="18"/>
      <c r="G463" s="15">
        <f>G465</f>
        <v>1617.3</v>
      </c>
      <c r="H463" s="15">
        <f t="shared" ref="H463:I463" si="189">H465</f>
        <v>1062.9000000000001</v>
      </c>
      <c r="I463" s="15">
        <f t="shared" si="189"/>
        <v>1062.9000000000001</v>
      </c>
      <c r="J463" s="3"/>
      <c r="K463" s="3"/>
      <c r="L463" s="3"/>
    </row>
    <row r="464" spans="1:12" s="10" customFormat="1" ht="75">
      <c r="A464" s="35" t="s">
        <v>758</v>
      </c>
      <c r="B464" s="18">
        <v>924</v>
      </c>
      <c r="C464" s="17" t="s">
        <v>45</v>
      </c>
      <c r="D464" s="17" t="s">
        <v>145</v>
      </c>
      <c r="E464" s="18" t="s">
        <v>347</v>
      </c>
      <c r="F464" s="18">
        <v>600</v>
      </c>
      <c r="G464" s="15">
        <v>165</v>
      </c>
      <c r="H464" s="15"/>
      <c r="I464" s="15"/>
      <c r="J464" s="3"/>
      <c r="K464" s="3"/>
      <c r="L464" s="3"/>
    </row>
    <row r="465" spans="1:12" s="10" customFormat="1" ht="93.75">
      <c r="A465" s="4" t="s">
        <v>719</v>
      </c>
      <c r="B465" s="18">
        <v>924</v>
      </c>
      <c r="C465" s="17" t="s">
        <v>45</v>
      </c>
      <c r="D465" s="17" t="s">
        <v>145</v>
      </c>
      <c r="E465" s="18" t="s">
        <v>718</v>
      </c>
      <c r="F465" s="18">
        <v>100</v>
      </c>
      <c r="G465" s="15">
        <v>1617.3</v>
      </c>
      <c r="H465" s="15">
        <v>1062.9000000000001</v>
      </c>
      <c r="I465" s="15">
        <v>1062.9000000000001</v>
      </c>
      <c r="J465" s="3"/>
      <c r="K465" s="3"/>
      <c r="L465" s="3"/>
    </row>
    <row r="466" spans="1:12" s="10" customFormat="1" ht="37.5">
      <c r="A466" s="4" t="s">
        <v>360</v>
      </c>
      <c r="B466" s="18">
        <v>924</v>
      </c>
      <c r="C466" s="17" t="s">
        <v>45</v>
      </c>
      <c r="D466" s="17" t="s">
        <v>145</v>
      </c>
      <c r="E466" s="18" t="s">
        <v>355</v>
      </c>
      <c r="F466" s="18"/>
      <c r="G466" s="15">
        <f>SUM(G467)</f>
        <v>2069.5</v>
      </c>
      <c r="H466" s="15">
        <f t="shared" ref="H466:I466" si="190">SUM(H467)</f>
        <v>1939.6</v>
      </c>
      <c r="I466" s="15">
        <f t="shared" si="190"/>
        <v>1889.1000000000001</v>
      </c>
      <c r="J466" s="3"/>
      <c r="K466" s="3"/>
      <c r="L466" s="3"/>
    </row>
    <row r="467" spans="1:12" s="10" customFormat="1" ht="75">
      <c r="A467" s="4" t="s">
        <v>361</v>
      </c>
      <c r="B467" s="18">
        <v>924</v>
      </c>
      <c r="C467" s="17" t="s">
        <v>45</v>
      </c>
      <c r="D467" s="17" t="s">
        <v>145</v>
      </c>
      <c r="E467" s="18" t="s">
        <v>356</v>
      </c>
      <c r="F467" s="18"/>
      <c r="G467" s="15">
        <f>G469+G471+G472+G473+G474+G470+G475+G468</f>
        <v>2069.5</v>
      </c>
      <c r="H467" s="15">
        <f t="shared" ref="H467:I467" si="191">H469+H471+H472+H473+H474+H470+H475</f>
        <v>1939.6</v>
      </c>
      <c r="I467" s="15">
        <f t="shared" si="191"/>
        <v>1889.1000000000001</v>
      </c>
      <c r="J467" s="3"/>
      <c r="K467" s="3"/>
      <c r="L467" s="3"/>
    </row>
    <row r="468" spans="1:12" s="10" customFormat="1" ht="18.75">
      <c r="A468" s="4" t="s">
        <v>735</v>
      </c>
      <c r="B468" s="18">
        <v>924</v>
      </c>
      <c r="C468" s="17" t="s">
        <v>45</v>
      </c>
      <c r="D468" s="17" t="s">
        <v>145</v>
      </c>
      <c r="E468" s="18" t="s">
        <v>358</v>
      </c>
      <c r="F468" s="18">
        <v>200</v>
      </c>
      <c r="G468" s="15">
        <v>1289.8</v>
      </c>
      <c r="H468" s="15"/>
      <c r="I468" s="15"/>
      <c r="J468" s="3"/>
      <c r="K468" s="3"/>
      <c r="L468" s="3"/>
    </row>
    <row r="469" spans="1:12" s="10" customFormat="1" ht="18.75">
      <c r="A469" s="107" t="s">
        <v>735</v>
      </c>
      <c r="B469" s="18">
        <v>924</v>
      </c>
      <c r="C469" s="17" t="s">
        <v>45</v>
      </c>
      <c r="D469" s="17" t="s">
        <v>145</v>
      </c>
      <c r="E469" s="18" t="s">
        <v>358</v>
      </c>
      <c r="F469" s="18">
        <v>300</v>
      </c>
      <c r="G469" s="15"/>
      <c r="H469" s="15">
        <v>1322.8</v>
      </c>
      <c r="I469" s="15">
        <v>1332</v>
      </c>
      <c r="J469" s="3"/>
      <c r="K469" s="3"/>
      <c r="L469" s="3"/>
    </row>
    <row r="470" spans="1:12" s="10" customFormat="1" ht="75">
      <c r="A470" s="4" t="s">
        <v>748</v>
      </c>
      <c r="B470" s="18">
        <v>924</v>
      </c>
      <c r="C470" s="17" t="s">
        <v>45</v>
      </c>
      <c r="D470" s="17" t="s">
        <v>145</v>
      </c>
      <c r="E470" s="18" t="s">
        <v>358</v>
      </c>
      <c r="F470" s="18">
        <v>600</v>
      </c>
      <c r="G470" s="15">
        <v>52.8</v>
      </c>
      <c r="H470" s="15"/>
      <c r="I470" s="15"/>
      <c r="J470" s="3"/>
      <c r="K470" s="3"/>
      <c r="L470" s="3"/>
    </row>
    <row r="471" spans="1:12" s="10" customFormat="1" ht="37.5">
      <c r="A471" s="108" t="s">
        <v>359</v>
      </c>
      <c r="B471" s="18">
        <v>924</v>
      </c>
      <c r="C471" s="17" t="s">
        <v>45</v>
      </c>
      <c r="D471" s="17" t="s">
        <v>145</v>
      </c>
      <c r="E471" s="18" t="s">
        <v>357</v>
      </c>
      <c r="F471" s="18">
        <v>300</v>
      </c>
      <c r="G471" s="15">
        <v>552.6</v>
      </c>
      <c r="H471" s="15">
        <f>413+5</f>
        <v>418</v>
      </c>
      <c r="I471" s="15">
        <f>410+4.9</f>
        <v>414.9</v>
      </c>
      <c r="J471" s="3"/>
      <c r="K471" s="3"/>
      <c r="L471" s="3"/>
    </row>
    <row r="472" spans="1:12" s="10" customFormat="1" ht="112.5">
      <c r="A472" s="56" t="s">
        <v>438</v>
      </c>
      <c r="B472" s="18">
        <v>924</v>
      </c>
      <c r="C472" s="17" t="s">
        <v>45</v>
      </c>
      <c r="D472" s="17" t="s">
        <v>145</v>
      </c>
      <c r="E472" s="18" t="s">
        <v>435</v>
      </c>
      <c r="F472" s="18">
        <v>100</v>
      </c>
      <c r="G472" s="15">
        <v>0</v>
      </c>
      <c r="H472" s="15">
        <v>138.69999999999999</v>
      </c>
      <c r="I472" s="15">
        <v>142.19999999999999</v>
      </c>
      <c r="J472" s="3"/>
      <c r="K472" s="3"/>
      <c r="L472" s="3"/>
    </row>
    <row r="473" spans="1:12" s="10" customFormat="1" ht="75">
      <c r="A473" s="35" t="s">
        <v>437</v>
      </c>
      <c r="B473" s="18">
        <v>924</v>
      </c>
      <c r="C473" s="17" t="s">
        <v>45</v>
      </c>
      <c r="D473" s="17" t="s">
        <v>145</v>
      </c>
      <c r="E473" s="18" t="s">
        <v>435</v>
      </c>
      <c r="F473" s="18">
        <v>200</v>
      </c>
      <c r="G473" s="15">
        <v>86.3</v>
      </c>
      <c r="H473" s="15">
        <v>60.1</v>
      </c>
      <c r="I473" s="15">
        <v>0</v>
      </c>
      <c r="J473" s="3"/>
      <c r="K473" s="3"/>
      <c r="L473" s="3"/>
    </row>
    <row r="474" spans="1:12" s="10" customFormat="1" ht="56.25">
      <c r="A474" s="56" t="s">
        <v>436</v>
      </c>
      <c r="B474" s="37">
        <v>924</v>
      </c>
      <c r="C474" s="36" t="s">
        <v>45</v>
      </c>
      <c r="D474" s="36" t="s">
        <v>145</v>
      </c>
      <c r="E474" s="37" t="s">
        <v>435</v>
      </c>
      <c r="F474" s="37">
        <v>300</v>
      </c>
      <c r="G474" s="109">
        <v>58.2</v>
      </c>
      <c r="H474" s="109">
        <v>0</v>
      </c>
      <c r="I474" s="109">
        <v>0</v>
      </c>
      <c r="J474" s="3"/>
      <c r="K474" s="3"/>
      <c r="L474" s="3"/>
    </row>
    <row r="475" spans="1:12" s="10" customFormat="1" ht="75">
      <c r="A475" s="35" t="s">
        <v>747</v>
      </c>
      <c r="B475" s="37">
        <v>924</v>
      </c>
      <c r="C475" s="36" t="s">
        <v>45</v>
      </c>
      <c r="D475" s="36" t="s">
        <v>145</v>
      </c>
      <c r="E475" s="37" t="s">
        <v>435</v>
      </c>
      <c r="F475" s="37">
        <v>600</v>
      </c>
      <c r="G475" s="109">
        <v>29.8</v>
      </c>
      <c r="H475" s="109"/>
      <c r="I475" s="109"/>
      <c r="J475" s="3"/>
      <c r="K475" s="3"/>
      <c r="L475" s="3"/>
    </row>
    <row r="476" spans="1:12" s="10" customFormat="1" ht="37.5">
      <c r="A476" s="4" t="s">
        <v>404</v>
      </c>
      <c r="B476" s="18">
        <v>924</v>
      </c>
      <c r="C476" s="17" t="s">
        <v>45</v>
      </c>
      <c r="D476" s="17" t="s">
        <v>145</v>
      </c>
      <c r="E476" s="18" t="s">
        <v>403</v>
      </c>
      <c r="F476" s="18"/>
      <c r="G476" s="15">
        <f>G477</f>
        <v>12702.9</v>
      </c>
      <c r="H476" s="15">
        <f t="shared" ref="H476:I476" si="192">H477</f>
        <v>11639</v>
      </c>
      <c r="I476" s="15">
        <f t="shared" si="192"/>
        <v>13512.9</v>
      </c>
      <c r="J476" s="3"/>
    </row>
    <row r="477" spans="1:12" s="10" customFormat="1" ht="56.25">
      <c r="A477" s="4" t="s">
        <v>538</v>
      </c>
      <c r="B477" s="18">
        <v>924</v>
      </c>
      <c r="C477" s="17" t="s">
        <v>45</v>
      </c>
      <c r="D477" s="17" t="s">
        <v>145</v>
      </c>
      <c r="E477" s="18" t="s">
        <v>405</v>
      </c>
      <c r="F477" s="18"/>
      <c r="G477" s="15">
        <f>G478+G479</f>
        <v>12702.9</v>
      </c>
      <c r="H477" s="15">
        <f t="shared" ref="H477:I477" si="193">H478+H479</f>
        <v>11639</v>
      </c>
      <c r="I477" s="15">
        <f t="shared" si="193"/>
        <v>13512.9</v>
      </c>
      <c r="J477" s="3"/>
    </row>
    <row r="478" spans="1:12" s="10" customFormat="1" ht="131.25">
      <c r="A478" s="35" t="s">
        <v>56</v>
      </c>
      <c r="B478" s="18">
        <v>924</v>
      </c>
      <c r="C478" s="17" t="s">
        <v>45</v>
      </c>
      <c r="D478" s="17" t="s">
        <v>145</v>
      </c>
      <c r="E478" s="18" t="s">
        <v>450</v>
      </c>
      <c r="F478" s="18">
        <v>100</v>
      </c>
      <c r="G478" s="15">
        <v>12345.1</v>
      </c>
      <c r="H478" s="15">
        <v>11639</v>
      </c>
      <c r="I478" s="15">
        <v>13512.9</v>
      </c>
      <c r="J478" s="3"/>
    </row>
    <row r="479" spans="1:12" s="10" customFormat="1" ht="93.75">
      <c r="A479" s="35" t="s">
        <v>451</v>
      </c>
      <c r="B479" s="18">
        <v>924</v>
      </c>
      <c r="C479" s="17" t="s">
        <v>45</v>
      </c>
      <c r="D479" s="17" t="s">
        <v>145</v>
      </c>
      <c r="E479" s="18" t="s">
        <v>450</v>
      </c>
      <c r="F479" s="18">
        <v>200</v>
      </c>
      <c r="G479" s="15">
        <v>357.8</v>
      </c>
      <c r="H479" s="15"/>
      <c r="I479" s="15"/>
      <c r="J479" s="3"/>
    </row>
    <row r="480" spans="1:12" s="10" customFormat="1" ht="37.5">
      <c r="A480" s="4" t="s">
        <v>407</v>
      </c>
      <c r="B480" s="18">
        <v>924</v>
      </c>
      <c r="C480" s="17" t="s">
        <v>45</v>
      </c>
      <c r="D480" s="17" t="s">
        <v>145</v>
      </c>
      <c r="E480" s="18" t="s">
        <v>406</v>
      </c>
      <c r="F480" s="18"/>
      <c r="G480" s="15">
        <f>G481</f>
        <v>6629.2</v>
      </c>
      <c r="H480" s="15">
        <f t="shared" si="187"/>
        <v>3920</v>
      </c>
      <c r="I480" s="15">
        <f t="shared" si="187"/>
        <v>3560.2</v>
      </c>
      <c r="J480" s="3"/>
    </row>
    <row r="481" spans="1:12" s="10" customFormat="1" ht="37.5">
      <c r="A481" s="4" t="s">
        <v>408</v>
      </c>
      <c r="B481" s="18">
        <v>924</v>
      </c>
      <c r="C481" s="17" t="s">
        <v>45</v>
      </c>
      <c r="D481" s="17" t="s">
        <v>145</v>
      </c>
      <c r="E481" s="18" t="s">
        <v>409</v>
      </c>
      <c r="F481" s="18"/>
      <c r="G481" s="15">
        <f>G484+G485+G486+G482+G483</f>
        <v>6629.2</v>
      </c>
      <c r="H481" s="15">
        <f t="shared" ref="H481:I481" si="194">H484+H485+H486+H482+H483</f>
        <v>3920</v>
      </c>
      <c r="I481" s="15">
        <f t="shared" si="194"/>
        <v>3560.2</v>
      </c>
      <c r="J481" s="3"/>
    </row>
    <row r="482" spans="1:12" s="10" customFormat="1" ht="74.25" customHeight="1">
      <c r="A482" s="4" t="s">
        <v>752</v>
      </c>
      <c r="B482" s="18">
        <v>924</v>
      </c>
      <c r="C482" s="17" t="s">
        <v>45</v>
      </c>
      <c r="D482" s="17" t="s">
        <v>145</v>
      </c>
      <c r="E482" s="18" t="s">
        <v>753</v>
      </c>
      <c r="F482" s="18">
        <v>100</v>
      </c>
      <c r="G482" s="15">
        <v>135.69999999999999</v>
      </c>
      <c r="H482" s="15"/>
      <c r="I482" s="15"/>
      <c r="J482" s="3"/>
    </row>
    <row r="483" spans="1:12" s="10" customFormat="1" ht="54.75" customHeight="1">
      <c r="A483" s="4" t="s">
        <v>737</v>
      </c>
      <c r="B483" s="18">
        <v>924</v>
      </c>
      <c r="C483" s="17" t="s">
        <v>45</v>
      </c>
      <c r="D483" s="17" t="s">
        <v>145</v>
      </c>
      <c r="E483" s="18" t="s">
        <v>754</v>
      </c>
      <c r="F483" s="18">
        <v>200</v>
      </c>
      <c r="G483" s="15">
        <v>286.8</v>
      </c>
      <c r="H483" s="15"/>
      <c r="I483" s="15"/>
      <c r="J483" s="3"/>
    </row>
    <row r="484" spans="1:12" s="10" customFormat="1" ht="112.5">
      <c r="A484" s="35" t="s">
        <v>447</v>
      </c>
      <c r="B484" s="18">
        <v>924</v>
      </c>
      <c r="C484" s="17" t="s">
        <v>45</v>
      </c>
      <c r="D484" s="17" t="s">
        <v>145</v>
      </c>
      <c r="E484" s="18" t="s">
        <v>446</v>
      </c>
      <c r="F484" s="18">
        <v>100</v>
      </c>
      <c r="G484" s="15">
        <v>3362.7</v>
      </c>
      <c r="H484" s="15">
        <v>3164</v>
      </c>
      <c r="I484" s="15">
        <v>3196</v>
      </c>
      <c r="J484" s="3"/>
      <c r="K484" s="3"/>
      <c r="L484" s="3"/>
    </row>
    <row r="485" spans="1:12" s="10" customFormat="1" ht="93.75">
      <c r="A485" s="35" t="s">
        <v>448</v>
      </c>
      <c r="B485" s="18">
        <v>924</v>
      </c>
      <c r="C485" s="17" t="s">
        <v>45</v>
      </c>
      <c r="D485" s="17" t="s">
        <v>145</v>
      </c>
      <c r="E485" s="18" t="s">
        <v>446</v>
      </c>
      <c r="F485" s="18">
        <v>200</v>
      </c>
      <c r="G485" s="15">
        <v>2844</v>
      </c>
      <c r="H485" s="15">
        <v>756</v>
      </c>
      <c r="I485" s="15">
        <v>364.2</v>
      </c>
      <c r="J485" s="3"/>
    </row>
    <row r="486" spans="1:12" s="10" customFormat="1" ht="37.5">
      <c r="A486" s="35" t="s">
        <v>449</v>
      </c>
      <c r="B486" s="18">
        <v>924</v>
      </c>
      <c r="C486" s="17" t="s">
        <v>45</v>
      </c>
      <c r="D486" s="17" t="s">
        <v>145</v>
      </c>
      <c r="E486" s="18" t="s">
        <v>446</v>
      </c>
      <c r="F486" s="18">
        <v>800</v>
      </c>
      <c r="G486" s="15"/>
      <c r="H486" s="15"/>
      <c r="I486" s="15"/>
      <c r="J486" s="3"/>
    </row>
    <row r="487" spans="1:12" s="10" customFormat="1" ht="18.75">
      <c r="A487" s="4" t="s">
        <v>209</v>
      </c>
      <c r="B487" s="18">
        <v>924</v>
      </c>
      <c r="C487" s="17" t="s">
        <v>210</v>
      </c>
      <c r="D487" s="17"/>
      <c r="E487" s="18"/>
      <c r="F487" s="18"/>
      <c r="G487" s="15">
        <f>G488</f>
        <v>11368.1</v>
      </c>
      <c r="H487" s="15">
        <f t="shared" ref="H487:I487" si="195">H488</f>
        <v>11984.800000000001</v>
      </c>
      <c r="I487" s="15">
        <f t="shared" si="195"/>
        <v>12457.3</v>
      </c>
      <c r="J487" s="3"/>
    </row>
    <row r="488" spans="1:12" s="10" customFormat="1" ht="18.75">
      <c r="A488" s="4" t="s">
        <v>362</v>
      </c>
      <c r="B488" s="18">
        <v>924</v>
      </c>
      <c r="C488" s="17" t="s">
        <v>210</v>
      </c>
      <c r="D488" s="17" t="s">
        <v>118</v>
      </c>
      <c r="E488" s="18"/>
      <c r="F488" s="18"/>
      <c r="G488" s="15">
        <f>G489</f>
        <v>11368.1</v>
      </c>
      <c r="H488" s="15">
        <f t="shared" ref="H488:I488" si="196">H489</f>
        <v>11984.800000000001</v>
      </c>
      <c r="I488" s="15">
        <f t="shared" si="196"/>
        <v>12457.3</v>
      </c>
      <c r="J488" s="3"/>
    </row>
    <row r="489" spans="1:12" s="10" customFormat="1" ht="56.25">
      <c r="A489" s="4" t="s">
        <v>307</v>
      </c>
      <c r="B489" s="18">
        <v>924</v>
      </c>
      <c r="C489" s="17" t="s">
        <v>210</v>
      </c>
      <c r="D489" s="17" t="s">
        <v>118</v>
      </c>
      <c r="E489" s="18" t="s">
        <v>308</v>
      </c>
      <c r="F489" s="18"/>
      <c r="G489" s="15">
        <f>G490</f>
        <v>11368.1</v>
      </c>
      <c r="H489" s="15">
        <f t="shared" ref="H489:I489" si="197">H490</f>
        <v>11984.800000000001</v>
      </c>
      <c r="I489" s="15">
        <f t="shared" si="197"/>
        <v>12457.3</v>
      </c>
      <c r="J489" s="3"/>
    </row>
    <row r="490" spans="1:12" s="10" customFormat="1" ht="37.5">
      <c r="A490" s="4" t="s">
        <v>313</v>
      </c>
      <c r="B490" s="18">
        <v>924</v>
      </c>
      <c r="C490" s="17" t="s">
        <v>210</v>
      </c>
      <c r="D490" s="17" t="s">
        <v>118</v>
      </c>
      <c r="E490" s="18" t="s">
        <v>309</v>
      </c>
      <c r="F490" s="18"/>
      <c r="G490" s="15">
        <f>SUM(G491+G493+G495+G497+G499)</f>
        <v>11368.1</v>
      </c>
      <c r="H490" s="15">
        <f t="shared" ref="H490:I490" si="198">SUM(H491+H493+H495+H497+H499)</f>
        <v>11984.800000000001</v>
      </c>
      <c r="I490" s="15">
        <f t="shared" si="198"/>
        <v>12457.3</v>
      </c>
      <c r="J490" s="3"/>
    </row>
    <row r="491" spans="1:12" s="10" customFormat="1" ht="93.75">
      <c r="A491" s="4" t="s">
        <v>371</v>
      </c>
      <c r="B491" s="18">
        <v>924</v>
      </c>
      <c r="C491" s="17" t="s">
        <v>210</v>
      </c>
      <c r="D491" s="17" t="s">
        <v>118</v>
      </c>
      <c r="E491" s="18" t="s">
        <v>363</v>
      </c>
      <c r="F491" s="18"/>
      <c r="G491" s="15">
        <f>SUM(G492)</f>
        <v>0</v>
      </c>
      <c r="H491" s="15">
        <f t="shared" ref="H491:I491" si="199">SUM(H492)</f>
        <v>0</v>
      </c>
      <c r="I491" s="15">
        <f t="shared" si="199"/>
        <v>0</v>
      </c>
      <c r="J491" s="3"/>
    </row>
    <row r="492" spans="1:12" s="10" customFormat="1" ht="75">
      <c r="A492" s="4" t="s">
        <v>379</v>
      </c>
      <c r="B492" s="18">
        <v>924</v>
      </c>
      <c r="C492" s="17" t="s">
        <v>210</v>
      </c>
      <c r="D492" s="17" t="s">
        <v>118</v>
      </c>
      <c r="E492" s="18" t="s">
        <v>367</v>
      </c>
      <c r="F492" s="18">
        <v>300</v>
      </c>
      <c r="G492" s="15">
        <v>0</v>
      </c>
      <c r="H492" s="15">
        <v>0</v>
      </c>
      <c r="I492" s="15">
        <v>0</v>
      </c>
      <c r="J492" s="3"/>
    </row>
    <row r="493" spans="1:12" s="10" customFormat="1" ht="56.25">
      <c r="A493" s="8" t="s">
        <v>372</v>
      </c>
      <c r="B493" s="18">
        <v>924</v>
      </c>
      <c r="C493" s="17" t="s">
        <v>210</v>
      </c>
      <c r="D493" s="17" t="s">
        <v>118</v>
      </c>
      <c r="E493" s="18" t="s">
        <v>364</v>
      </c>
      <c r="F493" s="18"/>
      <c r="G493" s="15">
        <f>SUM(G494)</f>
        <v>1172.5</v>
      </c>
      <c r="H493" s="15">
        <f t="shared" ref="H493:I493" si="200">SUM(H494)</f>
        <v>1287.4000000000001</v>
      </c>
      <c r="I493" s="15">
        <f t="shared" si="200"/>
        <v>1232.9000000000001</v>
      </c>
      <c r="J493" s="3"/>
    </row>
    <row r="494" spans="1:12" s="10" customFormat="1" ht="56.25">
      <c r="A494" s="31" t="s">
        <v>378</v>
      </c>
      <c r="B494" s="18">
        <v>924</v>
      </c>
      <c r="C494" s="17" t="s">
        <v>210</v>
      </c>
      <c r="D494" s="17" t="s">
        <v>118</v>
      </c>
      <c r="E494" s="18" t="s">
        <v>368</v>
      </c>
      <c r="F494" s="18">
        <v>300</v>
      </c>
      <c r="G494" s="15">
        <v>1172.5</v>
      </c>
      <c r="H494" s="15">
        <v>1287.4000000000001</v>
      </c>
      <c r="I494" s="15">
        <v>1232.9000000000001</v>
      </c>
      <c r="J494" s="58"/>
      <c r="K494" s="58"/>
    </row>
    <row r="495" spans="1:12" s="10" customFormat="1" ht="56.25">
      <c r="A495" s="8" t="s">
        <v>373</v>
      </c>
      <c r="B495" s="18">
        <v>924</v>
      </c>
      <c r="C495" s="17" t="s">
        <v>210</v>
      </c>
      <c r="D495" s="17" t="s">
        <v>118</v>
      </c>
      <c r="E495" s="18" t="s">
        <v>365</v>
      </c>
      <c r="F495" s="18"/>
      <c r="G495" s="15">
        <f>G496</f>
        <v>9096.9</v>
      </c>
      <c r="H495" s="15">
        <f t="shared" ref="H495:I495" si="201">H496</f>
        <v>9551.7000000000007</v>
      </c>
      <c r="I495" s="15">
        <f t="shared" si="201"/>
        <v>10029.299999999999</v>
      </c>
      <c r="J495" s="3"/>
    </row>
    <row r="496" spans="1:12" s="10" customFormat="1" ht="56.25">
      <c r="A496" s="31" t="s">
        <v>377</v>
      </c>
      <c r="B496" s="18">
        <v>924</v>
      </c>
      <c r="C496" s="17" t="s">
        <v>210</v>
      </c>
      <c r="D496" s="17" t="s">
        <v>118</v>
      </c>
      <c r="E496" s="18" t="s">
        <v>369</v>
      </c>
      <c r="F496" s="18">
        <v>300</v>
      </c>
      <c r="G496" s="15">
        <v>9096.9</v>
      </c>
      <c r="H496" s="15">
        <v>9551.7000000000007</v>
      </c>
      <c r="I496" s="15">
        <v>10029.299999999999</v>
      </c>
      <c r="J496" s="3"/>
    </row>
    <row r="497" spans="1:13" s="10" customFormat="1" ht="75">
      <c r="A497" s="8" t="s">
        <v>374</v>
      </c>
      <c r="B497" s="18">
        <v>924</v>
      </c>
      <c r="C497" s="17" t="s">
        <v>210</v>
      </c>
      <c r="D497" s="17" t="s">
        <v>118</v>
      </c>
      <c r="E497" s="18" t="s">
        <v>366</v>
      </c>
      <c r="F497" s="18"/>
      <c r="G497" s="15">
        <f>G498</f>
        <v>940.7</v>
      </c>
      <c r="H497" s="15">
        <f t="shared" ref="H497:I497" si="202">H498</f>
        <v>987.7</v>
      </c>
      <c r="I497" s="15">
        <f t="shared" si="202"/>
        <v>1037.0999999999999</v>
      </c>
      <c r="J497" s="3"/>
    </row>
    <row r="498" spans="1:13" s="10" customFormat="1" ht="75">
      <c r="A498" s="4" t="s">
        <v>648</v>
      </c>
      <c r="B498" s="18">
        <v>924</v>
      </c>
      <c r="C498" s="17" t="s">
        <v>210</v>
      </c>
      <c r="D498" s="17" t="s">
        <v>118</v>
      </c>
      <c r="E498" s="18" t="s">
        <v>370</v>
      </c>
      <c r="F498" s="18">
        <v>300</v>
      </c>
      <c r="G498" s="15">
        <v>940.7</v>
      </c>
      <c r="H498" s="15">
        <v>987.7</v>
      </c>
      <c r="I498" s="15">
        <v>1037.0999999999999</v>
      </c>
      <c r="J498" s="3"/>
    </row>
    <row r="499" spans="1:13" s="10" customFormat="1" ht="37.5">
      <c r="A499" s="8" t="s">
        <v>502</v>
      </c>
      <c r="B499" s="18">
        <v>924</v>
      </c>
      <c r="C499" s="17" t="s">
        <v>210</v>
      </c>
      <c r="D499" s="17" t="s">
        <v>118</v>
      </c>
      <c r="E499" s="18" t="s">
        <v>380</v>
      </c>
      <c r="F499" s="18"/>
      <c r="G499" s="15">
        <f>G500</f>
        <v>158</v>
      </c>
      <c r="H499" s="15">
        <f t="shared" ref="H499:I499" si="203">H500</f>
        <v>158</v>
      </c>
      <c r="I499" s="15">
        <f t="shared" si="203"/>
        <v>158</v>
      </c>
      <c r="J499" s="3"/>
    </row>
    <row r="500" spans="1:13" s="10" customFormat="1" ht="75">
      <c r="A500" s="31" t="s">
        <v>375</v>
      </c>
      <c r="B500" s="18">
        <v>924</v>
      </c>
      <c r="C500" s="17" t="s">
        <v>210</v>
      </c>
      <c r="D500" s="17" t="s">
        <v>118</v>
      </c>
      <c r="E500" s="18" t="s">
        <v>376</v>
      </c>
      <c r="F500" s="18">
        <v>300</v>
      </c>
      <c r="G500" s="15">
        <v>158</v>
      </c>
      <c r="H500" s="15">
        <v>158</v>
      </c>
      <c r="I500" s="15">
        <v>158</v>
      </c>
      <c r="J500" s="3"/>
    </row>
    <row r="501" spans="1:13" s="10" customFormat="1" ht="18.75">
      <c r="A501" s="31" t="s">
        <v>453</v>
      </c>
      <c r="B501" s="18">
        <v>924</v>
      </c>
      <c r="C501" s="17" t="s">
        <v>19</v>
      </c>
      <c r="D501" s="17"/>
      <c r="E501" s="18"/>
      <c r="F501" s="18"/>
      <c r="G501" s="15">
        <f>G502</f>
        <v>18172.3</v>
      </c>
      <c r="H501" s="15">
        <f t="shared" ref="H501:I501" si="204">H502</f>
        <v>20662.3</v>
      </c>
      <c r="I501" s="15">
        <f t="shared" si="204"/>
        <v>21093.599999999999</v>
      </c>
      <c r="J501" s="3"/>
    </row>
    <row r="502" spans="1:13" s="10" customFormat="1" ht="18.75">
      <c r="A502" s="31" t="s">
        <v>454</v>
      </c>
      <c r="B502" s="18">
        <v>924</v>
      </c>
      <c r="C502" s="17" t="s">
        <v>19</v>
      </c>
      <c r="D502" s="17" t="s">
        <v>174</v>
      </c>
      <c r="E502" s="18"/>
      <c r="F502" s="18"/>
      <c r="G502" s="15">
        <f>G511+G524+G507+G503</f>
        <v>18172.3</v>
      </c>
      <c r="H502" s="15">
        <f t="shared" ref="H502:I502" si="205">H511+H524+H507+H503</f>
        <v>20662.3</v>
      </c>
      <c r="I502" s="15">
        <f t="shared" si="205"/>
        <v>21093.599999999999</v>
      </c>
      <c r="J502" s="3"/>
      <c r="K502" s="3"/>
      <c r="L502" s="3"/>
      <c r="M502" s="3"/>
    </row>
    <row r="503" spans="1:13" s="10" customFormat="1" ht="56.25">
      <c r="A503" s="4" t="s">
        <v>307</v>
      </c>
      <c r="B503" s="18">
        <v>924</v>
      </c>
      <c r="C503" s="17" t="s">
        <v>19</v>
      </c>
      <c r="D503" s="17" t="s">
        <v>174</v>
      </c>
      <c r="E503" s="18" t="s">
        <v>308</v>
      </c>
      <c r="F503" s="18"/>
      <c r="G503" s="15">
        <f>G504</f>
        <v>0</v>
      </c>
      <c r="H503" s="15">
        <f t="shared" ref="H503:I505" si="206">H504</f>
        <v>0</v>
      </c>
      <c r="I503" s="15">
        <f t="shared" si="206"/>
        <v>0</v>
      </c>
      <c r="J503" s="3"/>
      <c r="K503" s="3"/>
      <c r="L503" s="3"/>
      <c r="M503" s="3"/>
    </row>
    <row r="504" spans="1:13" s="10" customFormat="1" ht="37.5">
      <c r="A504" s="4" t="s">
        <v>310</v>
      </c>
      <c r="B504" s="18">
        <v>924</v>
      </c>
      <c r="C504" s="17" t="s">
        <v>19</v>
      </c>
      <c r="D504" s="17" t="s">
        <v>174</v>
      </c>
      <c r="E504" s="18" t="s">
        <v>311</v>
      </c>
      <c r="F504" s="18"/>
      <c r="G504" s="15">
        <f>G505</f>
        <v>0</v>
      </c>
      <c r="H504" s="15">
        <f t="shared" si="206"/>
        <v>0</v>
      </c>
      <c r="I504" s="15">
        <f t="shared" si="206"/>
        <v>0</v>
      </c>
      <c r="J504" s="3"/>
      <c r="K504" s="3"/>
      <c r="L504" s="3"/>
      <c r="M504" s="3"/>
    </row>
    <row r="505" spans="1:13" s="10" customFormat="1" ht="37.5">
      <c r="A505" s="4" t="s">
        <v>350</v>
      </c>
      <c r="B505" s="18">
        <v>924</v>
      </c>
      <c r="C505" s="17" t="s">
        <v>19</v>
      </c>
      <c r="D505" s="17" t="s">
        <v>174</v>
      </c>
      <c r="E505" s="18" t="s">
        <v>345</v>
      </c>
      <c r="F505" s="18"/>
      <c r="G505" s="15">
        <f>G506</f>
        <v>0</v>
      </c>
      <c r="H505" s="15">
        <f t="shared" si="206"/>
        <v>0</v>
      </c>
      <c r="I505" s="15">
        <f t="shared" si="206"/>
        <v>0</v>
      </c>
      <c r="J505" s="3"/>
      <c r="K505" s="3"/>
      <c r="L505" s="3"/>
      <c r="M505" s="3"/>
    </row>
    <row r="506" spans="1:13" s="10" customFormat="1" ht="37.5">
      <c r="A506" s="4" t="s">
        <v>811</v>
      </c>
      <c r="B506" s="18">
        <v>924</v>
      </c>
      <c r="C506" s="17" t="s">
        <v>19</v>
      </c>
      <c r="D506" s="17" t="s">
        <v>174</v>
      </c>
      <c r="E506" s="18" t="s">
        <v>558</v>
      </c>
      <c r="F506" s="18">
        <v>600</v>
      </c>
      <c r="G506" s="15"/>
      <c r="H506" s="15">
        <v>0</v>
      </c>
      <c r="I506" s="15">
        <v>0</v>
      </c>
      <c r="J506" s="3"/>
      <c r="K506" s="3"/>
      <c r="L506" s="3"/>
      <c r="M506" s="3"/>
    </row>
    <row r="507" spans="1:13" s="10" customFormat="1" ht="93.75">
      <c r="A507" s="4" t="s">
        <v>493</v>
      </c>
      <c r="B507" s="18">
        <v>924</v>
      </c>
      <c r="C507" s="17" t="s">
        <v>19</v>
      </c>
      <c r="D507" s="17" t="s">
        <v>174</v>
      </c>
      <c r="E507" s="18" t="s">
        <v>268</v>
      </c>
      <c r="F507" s="18"/>
      <c r="G507" s="15">
        <f>G508</f>
        <v>0</v>
      </c>
      <c r="H507" s="15">
        <f t="shared" ref="H507:I509" si="207">H508</f>
        <v>0</v>
      </c>
      <c r="I507" s="15">
        <f t="shared" si="207"/>
        <v>0</v>
      </c>
      <c r="J507" s="3"/>
    </row>
    <row r="508" spans="1:13" s="57" customFormat="1" ht="75">
      <c r="A508" s="4" t="s">
        <v>300</v>
      </c>
      <c r="B508" s="18">
        <v>924</v>
      </c>
      <c r="C508" s="17" t="s">
        <v>19</v>
      </c>
      <c r="D508" s="17" t="s">
        <v>174</v>
      </c>
      <c r="E508" s="18" t="s">
        <v>297</v>
      </c>
      <c r="F508" s="18"/>
      <c r="G508" s="15">
        <f>G509</f>
        <v>0</v>
      </c>
      <c r="H508" s="15">
        <f t="shared" si="207"/>
        <v>0</v>
      </c>
      <c r="I508" s="15">
        <f t="shared" si="207"/>
        <v>0</v>
      </c>
      <c r="J508" s="3"/>
    </row>
    <row r="509" spans="1:13" s="10" customFormat="1" ht="18.75">
      <c r="A509" s="4" t="s">
        <v>305</v>
      </c>
      <c r="B509" s="18">
        <v>924</v>
      </c>
      <c r="C509" s="17" t="s">
        <v>19</v>
      </c>
      <c r="D509" s="17" t="s">
        <v>174</v>
      </c>
      <c r="E509" s="18" t="s">
        <v>303</v>
      </c>
      <c r="F509" s="18"/>
      <c r="G509" s="15">
        <f>G510</f>
        <v>0</v>
      </c>
      <c r="H509" s="15">
        <f t="shared" si="207"/>
        <v>0</v>
      </c>
      <c r="I509" s="15">
        <f t="shared" si="207"/>
        <v>0</v>
      </c>
      <c r="J509" s="3"/>
    </row>
    <row r="510" spans="1:13" s="10" customFormat="1" ht="75">
      <c r="A510" s="31" t="s">
        <v>562</v>
      </c>
      <c r="B510" s="18">
        <v>924</v>
      </c>
      <c r="C510" s="17" t="s">
        <v>19</v>
      </c>
      <c r="D510" s="17" t="s">
        <v>174</v>
      </c>
      <c r="E510" s="18" t="s">
        <v>304</v>
      </c>
      <c r="F510" s="18">
        <v>400</v>
      </c>
      <c r="G510" s="15">
        <v>0</v>
      </c>
      <c r="H510" s="15"/>
      <c r="I510" s="15"/>
      <c r="J510" s="3"/>
    </row>
    <row r="511" spans="1:13" s="10" customFormat="1" ht="75">
      <c r="A511" s="4" t="s">
        <v>455</v>
      </c>
      <c r="B511" s="18">
        <v>924</v>
      </c>
      <c r="C511" s="17" t="s">
        <v>19</v>
      </c>
      <c r="D511" s="17" t="s">
        <v>174</v>
      </c>
      <c r="E511" s="18" t="s">
        <v>452</v>
      </c>
      <c r="F511" s="18"/>
      <c r="G511" s="15">
        <f>G512+G514+G518+G521</f>
        <v>18172.3</v>
      </c>
      <c r="H511" s="15">
        <f t="shared" ref="H511:I511" si="208">H512+H514+H518+H521</f>
        <v>20662.3</v>
      </c>
      <c r="I511" s="15">
        <f t="shared" si="208"/>
        <v>21093.599999999999</v>
      </c>
      <c r="J511" s="3"/>
    </row>
    <row r="512" spans="1:13" s="10" customFormat="1" ht="56.25">
      <c r="A512" s="56" t="s">
        <v>456</v>
      </c>
      <c r="B512" s="18">
        <v>924</v>
      </c>
      <c r="C512" s="17" t="s">
        <v>19</v>
      </c>
      <c r="D512" s="17" t="s">
        <v>174</v>
      </c>
      <c r="E512" s="18" t="s">
        <v>457</v>
      </c>
      <c r="F512" s="18"/>
      <c r="G512" s="15">
        <f>G513</f>
        <v>185.1</v>
      </c>
      <c r="H512" s="15">
        <f t="shared" ref="H512:I512" si="209">H513</f>
        <v>0</v>
      </c>
      <c r="I512" s="15">
        <f t="shared" si="209"/>
        <v>0</v>
      </c>
      <c r="J512" s="3"/>
    </row>
    <row r="513" spans="1:13" s="10" customFormat="1" ht="75">
      <c r="A513" s="4" t="s">
        <v>464</v>
      </c>
      <c r="B513" s="18">
        <v>924</v>
      </c>
      <c r="C513" s="17" t="s">
        <v>19</v>
      </c>
      <c r="D513" s="17" t="s">
        <v>174</v>
      </c>
      <c r="E513" s="18" t="s">
        <v>463</v>
      </c>
      <c r="F513" s="18">
        <v>200</v>
      </c>
      <c r="G513" s="15">
        <v>185.1</v>
      </c>
      <c r="H513" s="15"/>
      <c r="I513" s="15"/>
      <c r="J513" s="3"/>
    </row>
    <row r="514" spans="1:13" s="10" customFormat="1" ht="37.5">
      <c r="A514" s="56" t="s">
        <v>459</v>
      </c>
      <c r="B514" s="18">
        <v>924</v>
      </c>
      <c r="C514" s="17" t="s">
        <v>19</v>
      </c>
      <c r="D514" s="17" t="s">
        <v>174</v>
      </c>
      <c r="E514" s="18" t="s">
        <v>458</v>
      </c>
      <c r="F514" s="18"/>
      <c r="G514" s="15">
        <f>G517+G516+G515</f>
        <v>644.1</v>
      </c>
      <c r="H514" s="15">
        <f t="shared" ref="H514:I514" si="210">H517+H516+H515</f>
        <v>0</v>
      </c>
      <c r="I514" s="15">
        <f t="shared" si="210"/>
        <v>0</v>
      </c>
      <c r="J514" s="3"/>
    </row>
    <row r="515" spans="1:13" s="10" customFormat="1" ht="45" customHeight="1">
      <c r="A515" s="4" t="s">
        <v>811</v>
      </c>
      <c r="B515" s="18">
        <v>924</v>
      </c>
      <c r="C515" s="17" t="s">
        <v>19</v>
      </c>
      <c r="D515" s="17" t="s">
        <v>174</v>
      </c>
      <c r="E515" s="18" t="s">
        <v>675</v>
      </c>
      <c r="F515" s="18">
        <v>200</v>
      </c>
      <c r="G515" s="15">
        <v>0</v>
      </c>
      <c r="H515" s="15"/>
      <c r="I515" s="15"/>
      <c r="J515" s="3"/>
    </row>
    <row r="516" spans="1:13" s="10" customFormat="1" ht="112.5">
      <c r="A516" s="4" t="s">
        <v>650</v>
      </c>
      <c r="B516" s="18">
        <v>924</v>
      </c>
      <c r="C516" s="17" t="s">
        <v>19</v>
      </c>
      <c r="D516" s="17" t="s">
        <v>174</v>
      </c>
      <c r="E516" s="18" t="s">
        <v>465</v>
      </c>
      <c r="F516" s="18">
        <v>100</v>
      </c>
      <c r="G516" s="15">
        <v>0</v>
      </c>
      <c r="H516" s="15"/>
      <c r="I516" s="15"/>
      <c r="J516" s="3"/>
    </row>
    <row r="517" spans="1:13" s="10" customFormat="1" ht="75">
      <c r="A517" s="4" t="s">
        <v>464</v>
      </c>
      <c r="B517" s="18">
        <v>924</v>
      </c>
      <c r="C517" s="17" t="s">
        <v>19</v>
      </c>
      <c r="D517" s="17" t="s">
        <v>174</v>
      </c>
      <c r="E517" s="18" t="s">
        <v>465</v>
      </c>
      <c r="F517" s="18">
        <v>200</v>
      </c>
      <c r="G517" s="15">
        <v>644.1</v>
      </c>
      <c r="H517" s="15">
        <v>0</v>
      </c>
      <c r="I517" s="15">
        <v>0</v>
      </c>
      <c r="J517" s="3"/>
    </row>
    <row r="518" spans="1:13" s="10" customFormat="1" ht="56.25">
      <c r="A518" s="31" t="s">
        <v>460</v>
      </c>
      <c r="B518" s="18">
        <v>924</v>
      </c>
      <c r="C518" s="17" t="s">
        <v>19</v>
      </c>
      <c r="D518" s="17" t="s">
        <v>174</v>
      </c>
      <c r="E518" s="18" t="s">
        <v>461</v>
      </c>
      <c r="F518" s="18"/>
      <c r="G518" s="15">
        <f>G519+G520</f>
        <v>10239.299999999999</v>
      </c>
      <c r="H518" s="15">
        <f t="shared" ref="H518:I518" si="211">H519+H520</f>
        <v>7319</v>
      </c>
      <c r="I518" s="15">
        <f t="shared" si="211"/>
        <v>7402.1</v>
      </c>
      <c r="J518" s="3"/>
    </row>
    <row r="519" spans="1:13" s="10" customFormat="1" ht="75">
      <c r="A519" s="31" t="s">
        <v>433</v>
      </c>
      <c r="B519" s="18">
        <v>924</v>
      </c>
      <c r="C519" s="17" t="s">
        <v>19</v>
      </c>
      <c r="D519" s="17" t="s">
        <v>174</v>
      </c>
      <c r="E519" s="18" t="s">
        <v>462</v>
      </c>
      <c r="F519" s="18">
        <v>600</v>
      </c>
      <c r="G519" s="15">
        <v>9324.9</v>
      </c>
      <c r="H519" s="15">
        <v>6405.5</v>
      </c>
      <c r="I519" s="15">
        <v>6488.6</v>
      </c>
      <c r="J519" s="3">
        <v>7832.4</v>
      </c>
      <c r="K519" s="10">
        <v>7319</v>
      </c>
      <c r="L519" s="10">
        <v>7402.1</v>
      </c>
    </row>
    <row r="520" spans="1:13" s="10" customFormat="1" ht="86.25" customHeight="1">
      <c r="A520" s="31" t="s">
        <v>614</v>
      </c>
      <c r="B520" s="18">
        <v>924</v>
      </c>
      <c r="C520" s="17" t="s">
        <v>19</v>
      </c>
      <c r="D520" s="17" t="s">
        <v>174</v>
      </c>
      <c r="E520" s="18" t="s">
        <v>610</v>
      </c>
      <c r="F520" s="18">
        <v>600</v>
      </c>
      <c r="G520" s="15">
        <f>903.4+11</f>
        <v>914.4</v>
      </c>
      <c r="H520" s="15">
        <f>903.4+10.1</f>
        <v>913.5</v>
      </c>
      <c r="I520" s="15">
        <f>903.4+10.1</f>
        <v>913.5</v>
      </c>
      <c r="J520" s="3">
        <f>G519+G520</f>
        <v>10239.299999999999</v>
      </c>
      <c r="K520" s="3">
        <f t="shared" ref="K520:L520" si="212">H519+H520</f>
        <v>7319</v>
      </c>
      <c r="L520" s="3">
        <f t="shared" si="212"/>
        <v>7402.1</v>
      </c>
    </row>
    <row r="521" spans="1:13" s="10" customFormat="1" ht="56.25">
      <c r="A521" s="31" t="s">
        <v>654</v>
      </c>
      <c r="B521" s="18">
        <v>924</v>
      </c>
      <c r="C521" s="17" t="s">
        <v>19</v>
      </c>
      <c r="D521" s="17" t="s">
        <v>174</v>
      </c>
      <c r="E521" s="18" t="s">
        <v>652</v>
      </c>
      <c r="F521" s="18"/>
      <c r="G521" s="15">
        <f>G522+G523</f>
        <v>7103.8</v>
      </c>
      <c r="H521" s="15">
        <f t="shared" ref="H521:I521" si="213">H522+H523</f>
        <v>13343.3</v>
      </c>
      <c r="I521" s="15">
        <f t="shared" si="213"/>
        <v>13691.5</v>
      </c>
      <c r="J521" s="3">
        <f>J519-J520</f>
        <v>-2406.8999999999996</v>
      </c>
      <c r="K521" s="3">
        <f t="shared" ref="K521:M521" si="214">K519-K520</f>
        <v>0</v>
      </c>
      <c r="L521" s="3">
        <f t="shared" si="214"/>
        <v>0</v>
      </c>
      <c r="M521" s="3">
        <f t="shared" si="214"/>
        <v>0</v>
      </c>
    </row>
    <row r="522" spans="1:13" s="10" customFormat="1" ht="69" customHeight="1">
      <c r="A522" s="31" t="s">
        <v>433</v>
      </c>
      <c r="B522" s="18">
        <v>924</v>
      </c>
      <c r="C522" s="17" t="s">
        <v>19</v>
      </c>
      <c r="D522" s="17" t="s">
        <v>174</v>
      </c>
      <c r="E522" s="18" t="s">
        <v>653</v>
      </c>
      <c r="F522" s="18">
        <v>600</v>
      </c>
      <c r="G522" s="15">
        <v>6603.8</v>
      </c>
      <c r="H522" s="15">
        <v>13343.3</v>
      </c>
      <c r="I522" s="15">
        <v>13691.5</v>
      </c>
      <c r="J522" s="3"/>
    </row>
    <row r="523" spans="1:13" s="10" customFormat="1" ht="82.5" customHeight="1">
      <c r="A523" s="31" t="s">
        <v>750</v>
      </c>
      <c r="B523" s="18">
        <v>924</v>
      </c>
      <c r="C523" s="17" t="s">
        <v>19</v>
      </c>
      <c r="D523" s="17" t="s">
        <v>174</v>
      </c>
      <c r="E523" s="18" t="s">
        <v>749</v>
      </c>
      <c r="F523" s="18">
        <v>600</v>
      </c>
      <c r="G523" s="15">
        <v>500</v>
      </c>
      <c r="H523" s="15"/>
      <c r="I523" s="15"/>
      <c r="J523" s="3"/>
    </row>
    <row r="524" spans="1:13" s="10" customFormat="1" ht="75">
      <c r="A524" s="35" t="s">
        <v>472</v>
      </c>
      <c r="B524" s="18">
        <v>924</v>
      </c>
      <c r="C524" s="17" t="s">
        <v>19</v>
      </c>
      <c r="D524" s="17" t="s">
        <v>174</v>
      </c>
      <c r="E524" s="18" t="s">
        <v>466</v>
      </c>
      <c r="F524" s="18"/>
      <c r="G524" s="15">
        <f>G525</f>
        <v>0</v>
      </c>
      <c r="H524" s="15">
        <f t="shared" ref="H524:I524" si="215">H525</f>
        <v>0</v>
      </c>
      <c r="I524" s="15">
        <f t="shared" si="215"/>
        <v>0</v>
      </c>
      <c r="J524" s="3"/>
    </row>
    <row r="525" spans="1:13" s="10" customFormat="1" ht="56.25">
      <c r="A525" s="4" t="s">
        <v>473</v>
      </c>
      <c r="B525" s="18">
        <v>924</v>
      </c>
      <c r="C525" s="17" t="s">
        <v>19</v>
      </c>
      <c r="D525" s="17" t="s">
        <v>174</v>
      </c>
      <c r="E525" s="18" t="s">
        <v>467</v>
      </c>
      <c r="F525" s="18"/>
      <c r="G525" s="15">
        <f>G526</f>
        <v>0</v>
      </c>
      <c r="H525" s="15">
        <f t="shared" ref="H525:I526" si="216">H526</f>
        <v>0</v>
      </c>
      <c r="I525" s="15">
        <f t="shared" si="216"/>
        <v>0</v>
      </c>
      <c r="J525" s="3"/>
    </row>
    <row r="526" spans="1:13" s="10" customFormat="1" ht="75">
      <c r="A526" s="56" t="s">
        <v>539</v>
      </c>
      <c r="B526" s="18">
        <v>924</v>
      </c>
      <c r="C526" s="17" t="s">
        <v>19</v>
      </c>
      <c r="D526" s="17" t="s">
        <v>174</v>
      </c>
      <c r="E526" s="18" t="s">
        <v>479</v>
      </c>
      <c r="F526" s="18"/>
      <c r="G526" s="15">
        <f>G527</f>
        <v>0</v>
      </c>
      <c r="H526" s="15">
        <f t="shared" si="216"/>
        <v>0</v>
      </c>
      <c r="I526" s="15">
        <f t="shared" si="216"/>
        <v>0</v>
      </c>
      <c r="J526" s="3"/>
    </row>
    <row r="527" spans="1:13" s="10" customFormat="1" ht="75">
      <c r="A527" s="31" t="s">
        <v>464</v>
      </c>
      <c r="B527" s="18">
        <v>924</v>
      </c>
      <c r="C527" s="17" t="s">
        <v>19</v>
      </c>
      <c r="D527" s="17" t="s">
        <v>174</v>
      </c>
      <c r="E527" s="18" t="s">
        <v>478</v>
      </c>
      <c r="F527" s="18">
        <v>200</v>
      </c>
      <c r="G527" s="15"/>
      <c r="H527" s="15"/>
      <c r="I527" s="15"/>
      <c r="J527" s="3"/>
    </row>
    <row r="528" spans="1:13" s="10" customFormat="1" ht="75">
      <c r="A528" s="6" t="s">
        <v>7</v>
      </c>
      <c r="B528" s="111">
        <v>927</v>
      </c>
      <c r="C528" s="112"/>
      <c r="D528" s="112"/>
      <c r="E528" s="111"/>
      <c r="F528" s="111"/>
      <c r="G528" s="14">
        <f>SUM(G529+G553+G547)</f>
        <v>45120.7</v>
      </c>
      <c r="H528" s="14">
        <f>SUM(H529+H553+H547)</f>
        <v>27658</v>
      </c>
      <c r="I528" s="14">
        <f>SUM(I529+I553+I547)</f>
        <v>28155</v>
      </c>
      <c r="J528" s="10">
        <v>29612.400000000001</v>
      </c>
      <c r="K528" s="68">
        <v>21480</v>
      </c>
      <c r="L528" s="10">
        <v>22310</v>
      </c>
    </row>
    <row r="529" spans="1:12" s="10" customFormat="1" ht="18.75">
      <c r="A529" s="4" t="s">
        <v>8</v>
      </c>
      <c r="B529" s="18">
        <v>927</v>
      </c>
      <c r="C529" s="17" t="s">
        <v>9</v>
      </c>
      <c r="D529" s="17"/>
      <c r="E529" s="18"/>
      <c r="F529" s="18"/>
      <c r="G529" s="15">
        <f>SUM(G530+G537+G542)</f>
        <v>12087.599999999999</v>
      </c>
      <c r="H529" s="15">
        <f>SUM(H530+H537)</f>
        <v>8668</v>
      </c>
      <c r="I529" s="15">
        <f>SUM(I530+I537)</f>
        <v>8668</v>
      </c>
      <c r="J529" s="19">
        <f>SUM(G528-J528)</f>
        <v>15508.299999999996</v>
      </c>
      <c r="K529" s="19">
        <f t="shared" ref="K529:L529" si="217">SUM(H528-K528)</f>
        <v>6178</v>
      </c>
      <c r="L529" s="19">
        <f t="shared" si="217"/>
        <v>5845</v>
      </c>
    </row>
    <row r="530" spans="1:12" s="10" customFormat="1" ht="56.25">
      <c r="A530" s="4" t="s">
        <v>10</v>
      </c>
      <c r="B530" s="18">
        <v>927</v>
      </c>
      <c r="C530" s="17" t="s">
        <v>9</v>
      </c>
      <c r="D530" s="17" t="s">
        <v>11</v>
      </c>
      <c r="E530" s="18"/>
      <c r="F530" s="18"/>
      <c r="G530" s="15">
        <f>SUM(G531)</f>
        <v>8859.2999999999993</v>
      </c>
      <c r="H530" s="15">
        <f t="shared" ref="H530:I530" si="218">SUM(H531)</f>
        <v>8368</v>
      </c>
      <c r="I530" s="15">
        <f t="shared" si="218"/>
        <v>8368</v>
      </c>
    </row>
    <row r="531" spans="1:12" s="10" customFormat="1" ht="131.25">
      <c r="A531" s="4" t="s">
        <v>12</v>
      </c>
      <c r="B531" s="18">
        <v>927</v>
      </c>
      <c r="C531" s="17" t="s">
        <v>9</v>
      </c>
      <c r="D531" s="17" t="s">
        <v>11</v>
      </c>
      <c r="E531" s="18" t="s">
        <v>14</v>
      </c>
      <c r="F531" s="18"/>
      <c r="G531" s="15">
        <f>SUM(G532)</f>
        <v>8859.2999999999993</v>
      </c>
      <c r="H531" s="15">
        <f t="shared" ref="H531:I531" si="219">SUM(H532)</f>
        <v>8368</v>
      </c>
      <c r="I531" s="15">
        <f t="shared" si="219"/>
        <v>8368</v>
      </c>
    </row>
    <row r="532" spans="1:12" s="10" customFormat="1" ht="37.5">
      <c r="A532" s="4" t="s">
        <v>38</v>
      </c>
      <c r="B532" s="18">
        <v>927</v>
      </c>
      <c r="C532" s="17" t="s">
        <v>9</v>
      </c>
      <c r="D532" s="17" t="s">
        <v>11</v>
      </c>
      <c r="E532" s="28" t="s">
        <v>13</v>
      </c>
      <c r="F532" s="18"/>
      <c r="G532" s="15">
        <f>SUM(G533)</f>
        <v>8859.2999999999993</v>
      </c>
      <c r="H532" s="15">
        <f t="shared" ref="H532:I532" si="220">SUM(H533)</f>
        <v>8368</v>
      </c>
      <c r="I532" s="15">
        <f t="shared" si="220"/>
        <v>8368</v>
      </c>
    </row>
    <row r="533" spans="1:12" s="10" customFormat="1" ht="93.75">
      <c r="A533" s="4" t="s">
        <v>39</v>
      </c>
      <c r="B533" s="18">
        <v>927</v>
      </c>
      <c r="C533" s="17" t="s">
        <v>9</v>
      </c>
      <c r="D533" s="17" t="s">
        <v>11</v>
      </c>
      <c r="E533" s="28" t="s">
        <v>40</v>
      </c>
      <c r="F533" s="18"/>
      <c r="G533" s="15">
        <f>SUM(G534:G536)</f>
        <v>8859.2999999999993</v>
      </c>
      <c r="H533" s="15">
        <f t="shared" ref="H533:I533" si="221">SUM(H534:H536)</f>
        <v>8368</v>
      </c>
      <c r="I533" s="15">
        <f t="shared" si="221"/>
        <v>8368</v>
      </c>
    </row>
    <row r="534" spans="1:12" s="10" customFormat="1" ht="112.5">
      <c r="A534" s="4" t="s">
        <v>42</v>
      </c>
      <c r="B534" s="18">
        <v>927</v>
      </c>
      <c r="C534" s="17" t="s">
        <v>9</v>
      </c>
      <c r="D534" s="17" t="s">
        <v>11</v>
      </c>
      <c r="E534" s="28" t="s">
        <v>41</v>
      </c>
      <c r="F534" s="18">
        <v>100</v>
      </c>
      <c r="G534" s="15">
        <v>6783.9</v>
      </c>
      <c r="H534" s="15">
        <v>6733</v>
      </c>
      <c r="I534" s="15">
        <v>6733</v>
      </c>
      <c r="J534" s="19">
        <f>H534-I534</f>
        <v>0</v>
      </c>
    </row>
    <row r="535" spans="1:12" s="10" customFormat="1" ht="75">
      <c r="A535" s="4" t="s">
        <v>43</v>
      </c>
      <c r="B535" s="18">
        <v>927</v>
      </c>
      <c r="C535" s="17" t="s">
        <v>9</v>
      </c>
      <c r="D535" s="17" t="s">
        <v>11</v>
      </c>
      <c r="E535" s="28" t="s">
        <v>41</v>
      </c>
      <c r="F535" s="18">
        <v>200</v>
      </c>
      <c r="G535" s="15">
        <v>1635</v>
      </c>
      <c r="H535" s="15">
        <v>1635</v>
      </c>
      <c r="I535" s="15">
        <v>1635</v>
      </c>
    </row>
    <row r="536" spans="1:12" s="10" customFormat="1" ht="75.75" customHeight="1">
      <c r="A536" s="4" t="s">
        <v>752</v>
      </c>
      <c r="B536" s="18">
        <v>927</v>
      </c>
      <c r="C536" s="17" t="s">
        <v>9</v>
      </c>
      <c r="D536" s="17" t="s">
        <v>11</v>
      </c>
      <c r="E536" s="28" t="s">
        <v>751</v>
      </c>
      <c r="F536" s="18">
        <v>100</v>
      </c>
      <c r="G536" s="15">
        <v>440.4</v>
      </c>
      <c r="H536" s="15"/>
      <c r="I536" s="15"/>
    </row>
    <row r="537" spans="1:12" s="10" customFormat="1" ht="18.75">
      <c r="A537" s="4" t="s">
        <v>20</v>
      </c>
      <c r="B537" s="18">
        <v>927</v>
      </c>
      <c r="C537" s="17" t="s">
        <v>9</v>
      </c>
      <c r="D537" s="17" t="s">
        <v>19</v>
      </c>
      <c r="E537" s="28"/>
      <c r="F537" s="18"/>
      <c r="G537" s="15">
        <f>SUM(G538)</f>
        <v>378.8</v>
      </c>
      <c r="H537" s="15">
        <f t="shared" ref="H537:I538" si="222">SUM(H538)</f>
        <v>300</v>
      </c>
      <c r="I537" s="15">
        <f t="shared" si="222"/>
        <v>300</v>
      </c>
    </row>
    <row r="538" spans="1:12" s="10" customFormat="1" ht="131.25">
      <c r="A538" s="4" t="s">
        <v>12</v>
      </c>
      <c r="B538" s="18">
        <v>927</v>
      </c>
      <c r="C538" s="17" t="s">
        <v>9</v>
      </c>
      <c r="D538" s="17" t="s">
        <v>19</v>
      </c>
      <c r="E538" s="18" t="s">
        <v>14</v>
      </c>
      <c r="F538" s="18"/>
      <c r="G538" s="15">
        <f>SUM(G539)</f>
        <v>378.8</v>
      </c>
      <c r="H538" s="15">
        <f t="shared" si="222"/>
        <v>300</v>
      </c>
      <c r="I538" s="15">
        <f t="shared" si="222"/>
        <v>300</v>
      </c>
    </row>
    <row r="539" spans="1:12" s="10" customFormat="1" ht="37.5">
      <c r="A539" s="4" t="s">
        <v>16</v>
      </c>
      <c r="B539" s="18">
        <v>927</v>
      </c>
      <c r="C539" s="17" t="s">
        <v>9</v>
      </c>
      <c r="D539" s="17" t="s">
        <v>19</v>
      </c>
      <c r="E539" s="28" t="s">
        <v>15</v>
      </c>
      <c r="F539" s="18"/>
      <c r="G539" s="15">
        <f>SUM(G540)</f>
        <v>378.8</v>
      </c>
      <c r="H539" s="15">
        <f t="shared" ref="H539:I540" si="223">SUM(H540)</f>
        <v>300</v>
      </c>
      <c r="I539" s="15">
        <f t="shared" si="223"/>
        <v>300</v>
      </c>
    </row>
    <row r="540" spans="1:12" s="10" customFormat="1" ht="78" customHeight="1">
      <c r="A540" s="4" t="s">
        <v>17</v>
      </c>
      <c r="B540" s="18">
        <v>927</v>
      </c>
      <c r="C540" s="17" t="s">
        <v>9</v>
      </c>
      <c r="D540" s="17" t="s">
        <v>19</v>
      </c>
      <c r="E540" s="28" t="s">
        <v>18</v>
      </c>
      <c r="F540" s="18"/>
      <c r="G540" s="15">
        <f>SUM(G541)</f>
        <v>378.8</v>
      </c>
      <c r="H540" s="15">
        <f t="shared" si="223"/>
        <v>300</v>
      </c>
      <c r="I540" s="15">
        <f t="shared" si="223"/>
        <v>300</v>
      </c>
    </row>
    <row r="541" spans="1:12" s="10" customFormat="1" ht="75">
      <c r="A541" s="4" t="s">
        <v>540</v>
      </c>
      <c r="B541" s="18">
        <v>927</v>
      </c>
      <c r="C541" s="17" t="s">
        <v>9</v>
      </c>
      <c r="D541" s="17" t="s">
        <v>19</v>
      </c>
      <c r="E541" s="28" t="s">
        <v>21</v>
      </c>
      <c r="F541" s="18">
        <v>800</v>
      </c>
      <c r="G541" s="15">
        <v>378.8</v>
      </c>
      <c r="H541" s="15">
        <v>300</v>
      </c>
      <c r="I541" s="15">
        <v>300</v>
      </c>
    </row>
    <row r="542" spans="1:12" s="10" customFormat="1" ht="18.75">
      <c r="A542" s="35" t="s">
        <v>137</v>
      </c>
      <c r="B542" s="18">
        <v>927</v>
      </c>
      <c r="C542" s="17" t="s">
        <v>9</v>
      </c>
      <c r="D542" s="17" t="s">
        <v>136</v>
      </c>
      <c r="E542" s="28"/>
      <c r="F542" s="18"/>
      <c r="G542" s="15">
        <f>G543</f>
        <v>2849.5</v>
      </c>
      <c r="H542" s="15">
        <f t="shared" ref="H542:I544" si="224">H543</f>
        <v>0</v>
      </c>
      <c r="I542" s="15">
        <f t="shared" si="224"/>
        <v>0</v>
      </c>
    </row>
    <row r="543" spans="1:12" s="10" customFormat="1" ht="131.25">
      <c r="A543" s="4" t="s">
        <v>12</v>
      </c>
      <c r="B543" s="18">
        <v>927</v>
      </c>
      <c r="C543" s="17" t="s">
        <v>9</v>
      </c>
      <c r="D543" s="17" t="s">
        <v>136</v>
      </c>
      <c r="E543" s="18" t="s">
        <v>14</v>
      </c>
      <c r="F543" s="18"/>
      <c r="G543" s="15">
        <f>G544</f>
        <v>2849.5</v>
      </c>
      <c r="H543" s="15">
        <f t="shared" si="224"/>
        <v>0</v>
      </c>
      <c r="I543" s="15">
        <f t="shared" si="224"/>
        <v>0</v>
      </c>
    </row>
    <row r="544" spans="1:12" s="10" customFormat="1" ht="37.5">
      <c r="A544" s="4" t="s">
        <v>16</v>
      </c>
      <c r="B544" s="18">
        <v>927</v>
      </c>
      <c r="C544" s="17" t="s">
        <v>9</v>
      </c>
      <c r="D544" s="17" t="s">
        <v>136</v>
      </c>
      <c r="E544" s="28" t="s">
        <v>15</v>
      </c>
      <c r="F544" s="18"/>
      <c r="G544" s="15">
        <f>G545</f>
        <v>2849.5</v>
      </c>
      <c r="H544" s="15">
        <f t="shared" si="224"/>
        <v>0</v>
      </c>
      <c r="I544" s="15">
        <f t="shared" si="224"/>
        <v>0</v>
      </c>
    </row>
    <row r="545" spans="1:9" s="10" customFormat="1" ht="82.5" customHeight="1">
      <c r="A545" s="4" t="s">
        <v>17</v>
      </c>
      <c r="B545" s="18">
        <v>927</v>
      </c>
      <c r="C545" s="17" t="s">
        <v>9</v>
      </c>
      <c r="D545" s="17" t="s">
        <v>136</v>
      </c>
      <c r="E545" s="28" t="s">
        <v>18</v>
      </c>
      <c r="F545" s="18"/>
      <c r="G545" s="15">
        <f>G546</f>
        <v>2849.5</v>
      </c>
      <c r="H545" s="15">
        <f t="shared" ref="H545:I545" si="225">H546</f>
        <v>0</v>
      </c>
      <c r="I545" s="15">
        <f t="shared" si="225"/>
        <v>0</v>
      </c>
    </row>
    <row r="546" spans="1:9" s="10" customFormat="1" ht="75">
      <c r="A546" s="4" t="s">
        <v>692</v>
      </c>
      <c r="B546" s="18">
        <v>927</v>
      </c>
      <c r="C546" s="17" t="s">
        <v>9</v>
      </c>
      <c r="D546" s="17" t="s">
        <v>136</v>
      </c>
      <c r="E546" s="28" t="s">
        <v>23</v>
      </c>
      <c r="F546" s="18">
        <v>800</v>
      </c>
      <c r="G546" s="15">
        <v>2849.5</v>
      </c>
      <c r="H546" s="15">
        <v>0</v>
      </c>
      <c r="I546" s="15">
        <v>0</v>
      </c>
    </row>
    <row r="547" spans="1:9" s="10" customFormat="1" ht="18.75">
      <c r="A547" s="35" t="s">
        <v>151</v>
      </c>
      <c r="B547" s="18">
        <v>927</v>
      </c>
      <c r="C547" s="17" t="s">
        <v>118</v>
      </c>
      <c r="D547" s="17"/>
      <c r="E547" s="28"/>
      <c r="F547" s="18"/>
      <c r="G547" s="15">
        <f>G548</f>
        <v>300</v>
      </c>
      <c r="H547" s="15">
        <f t="shared" ref="H547:I547" si="226">H548</f>
        <v>0</v>
      </c>
      <c r="I547" s="15">
        <f t="shared" si="226"/>
        <v>0</v>
      </c>
    </row>
    <row r="548" spans="1:9" s="10" customFormat="1" ht="18.75">
      <c r="A548" s="35" t="s">
        <v>184</v>
      </c>
      <c r="B548" s="18">
        <v>927</v>
      </c>
      <c r="C548" s="17" t="s">
        <v>118</v>
      </c>
      <c r="D548" s="17" t="s">
        <v>183</v>
      </c>
      <c r="E548" s="28"/>
      <c r="F548" s="18"/>
      <c r="G548" s="15">
        <f>G549</f>
        <v>300</v>
      </c>
      <c r="H548" s="15">
        <f t="shared" ref="H548:I548" si="227">H550</f>
        <v>0</v>
      </c>
      <c r="I548" s="15">
        <f t="shared" si="227"/>
        <v>0</v>
      </c>
    </row>
    <row r="549" spans="1:9" s="10" customFormat="1" ht="75">
      <c r="A549" s="4" t="s">
        <v>148</v>
      </c>
      <c r="B549" s="18">
        <v>927</v>
      </c>
      <c r="C549" s="17" t="s">
        <v>118</v>
      </c>
      <c r="D549" s="17" t="s">
        <v>183</v>
      </c>
      <c r="E549" s="18" t="s">
        <v>127</v>
      </c>
      <c r="F549" s="18"/>
      <c r="G549" s="15">
        <f>G550</f>
        <v>300</v>
      </c>
      <c r="H549" s="15"/>
      <c r="I549" s="15"/>
    </row>
    <row r="550" spans="1:9" s="10" customFormat="1" ht="56.25">
      <c r="A550" s="7" t="s">
        <v>541</v>
      </c>
      <c r="B550" s="18">
        <v>927</v>
      </c>
      <c r="C550" s="17" t="s">
        <v>118</v>
      </c>
      <c r="D550" s="17" t="s">
        <v>183</v>
      </c>
      <c r="E550" s="25" t="s">
        <v>141</v>
      </c>
      <c r="F550" s="18"/>
      <c r="G550" s="15">
        <f>G551</f>
        <v>300</v>
      </c>
      <c r="H550" s="15">
        <f t="shared" ref="H550:I550" si="228">H551</f>
        <v>0</v>
      </c>
      <c r="I550" s="15">
        <f t="shared" si="228"/>
        <v>0</v>
      </c>
    </row>
    <row r="551" spans="1:9" s="10" customFormat="1" ht="56.25">
      <c r="A551" s="4" t="s">
        <v>530</v>
      </c>
      <c r="B551" s="18">
        <v>927</v>
      </c>
      <c r="C551" s="17" t="s">
        <v>118</v>
      </c>
      <c r="D551" s="17" t="s">
        <v>183</v>
      </c>
      <c r="E551" s="18" t="s">
        <v>143</v>
      </c>
      <c r="F551" s="18"/>
      <c r="G551" s="15">
        <f>G552</f>
        <v>300</v>
      </c>
      <c r="H551" s="15">
        <f t="shared" ref="H551:I551" si="229">H552</f>
        <v>0</v>
      </c>
      <c r="I551" s="15">
        <f t="shared" si="229"/>
        <v>0</v>
      </c>
    </row>
    <row r="552" spans="1:9" s="10" customFormat="1" ht="114.75" customHeight="1">
      <c r="A552" s="35" t="s">
        <v>780</v>
      </c>
      <c r="B552" s="18">
        <v>927</v>
      </c>
      <c r="C552" s="17" t="s">
        <v>118</v>
      </c>
      <c r="D552" s="17" t="s">
        <v>183</v>
      </c>
      <c r="E552" s="18" t="s">
        <v>144</v>
      </c>
      <c r="F552" s="18">
        <v>200</v>
      </c>
      <c r="G552" s="15">
        <v>300</v>
      </c>
      <c r="H552" s="15"/>
      <c r="I552" s="15"/>
    </row>
    <row r="553" spans="1:9" s="10" customFormat="1" ht="56.25">
      <c r="A553" s="4" t="s">
        <v>25</v>
      </c>
      <c r="B553" s="18">
        <v>927</v>
      </c>
      <c r="C553" s="17" t="s">
        <v>24</v>
      </c>
      <c r="D553" s="17"/>
      <c r="E553" s="28"/>
      <c r="F553" s="18"/>
      <c r="G553" s="15">
        <f>SUM(G554+G559)</f>
        <v>32733.1</v>
      </c>
      <c r="H553" s="15">
        <f>SUM(H554+H559)</f>
        <v>18990</v>
      </c>
      <c r="I553" s="15">
        <f>SUM(I554+I559)</f>
        <v>19487</v>
      </c>
    </row>
    <row r="554" spans="1:9" s="10" customFormat="1" ht="56.25">
      <c r="A554" s="4" t="s">
        <v>26</v>
      </c>
      <c r="B554" s="18">
        <v>927</v>
      </c>
      <c r="C554" s="17" t="s">
        <v>24</v>
      </c>
      <c r="D554" s="17" t="s">
        <v>9</v>
      </c>
      <c r="E554" s="28"/>
      <c r="F554" s="18"/>
      <c r="G554" s="15">
        <f>SUM(G555)</f>
        <v>9385</v>
      </c>
      <c r="H554" s="15">
        <f>SUM(H555)</f>
        <v>8464</v>
      </c>
      <c r="I554" s="15">
        <f>SUM(I555)</f>
        <v>8680</v>
      </c>
    </row>
    <row r="555" spans="1:9" s="10" customFormat="1" ht="75">
      <c r="A555" s="4" t="s">
        <v>27</v>
      </c>
      <c r="B555" s="18">
        <v>927</v>
      </c>
      <c r="C555" s="17" t="s">
        <v>24</v>
      </c>
      <c r="D555" s="17" t="s">
        <v>9</v>
      </c>
      <c r="E555" s="28" t="s">
        <v>28</v>
      </c>
      <c r="F555" s="18"/>
      <c r="G555" s="15">
        <f>SUM(G556)</f>
        <v>9385</v>
      </c>
      <c r="H555" s="15">
        <f t="shared" ref="H555:I555" si="230">SUM(H556)</f>
        <v>8464</v>
      </c>
      <c r="I555" s="15">
        <f t="shared" si="230"/>
        <v>8680</v>
      </c>
    </row>
    <row r="556" spans="1:9" s="10" customFormat="1" ht="37.5">
      <c r="A556" s="4" t="s">
        <v>29</v>
      </c>
      <c r="B556" s="18">
        <v>927</v>
      </c>
      <c r="C556" s="17" t="s">
        <v>24</v>
      </c>
      <c r="D556" s="17" t="s">
        <v>9</v>
      </c>
      <c r="E556" s="28" t="s">
        <v>30</v>
      </c>
      <c r="F556" s="111"/>
      <c r="G556" s="15">
        <f>SUM(G557:G558)</f>
        <v>9385</v>
      </c>
      <c r="H556" s="15">
        <f t="shared" ref="H556:I556" si="231">SUM(H557:H558)</f>
        <v>8464</v>
      </c>
      <c r="I556" s="15">
        <f t="shared" si="231"/>
        <v>8680</v>
      </c>
    </row>
    <row r="557" spans="1:9" s="10" customFormat="1" ht="56.25">
      <c r="A557" s="4" t="s">
        <v>32</v>
      </c>
      <c r="B557" s="18">
        <v>927</v>
      </c>
      <c r="C557" s="17" t="s">
        <v>24</v>
      </c>
      <c r="D557" s="17" t="s">
        <v>9</v>
      </c>
      <c r="E557" s="28" t="s">
        <v>701</v>
      </c>
      <c r="F557" s="18">
        <v>500</v>
      </c>
      <c r="G557" s="15">
        <v>5253</v>
      </c>
      <c r="H557" s="15">
        <v>4437</v>
      </c>
      <c r="I557" s="15">
        <v>4567</v>
      </c>
    </row>
    <row r="558" spans="1:9" s="10" customFormat="1" ht="56.25">
      <c r="A558" s="4" t="s">
        <v>33</v>
      </c>
      <c r="B558" s="18">
        <v>927</v>
      </c>
      <c r="C558" s="17" t="s">
        <v>24</v>
      </c>
      <c r="D558" s="17" t="s">
        <v>9</v>
      </c>
      <c r="E558" s="28" t="s">
        <v>702</v>
      </c>
      <c r="F558" s="18">
        <v>500</v>
      </c>
      <c r="G558" s="15">
        <v>4132</v>
      </c>
      <c r="H558" s="15">
        <v>4027</v>
      </c>
      <c r="I558" s="15">
        <v>4113</v>
      </c>
    </row>
    <row r="559" spans="1:9" s="10" customFormat="1" ht="37.5">
      <c r="A559" s="4" t="s">
        <v>500</v>
      </c>
      <c r="B559" s="18">
        <v>927</v>
      </c>
      <c r="C559" s="17" t="s">
        <v>24</v>
      </c>
      <c r="D559" s="17" t="s">
        <v>46</v>
      </c>
      <c r="E559" s="28"/>
      <c r="F559" s="18"/>
      <c r="G559" s="15">
        <f>G565+G560</f>
        <v>23348.1</v>
      </c>
      <c r="H559" s="15">
        <f>H565+H560</f>
        <v>10526</v>
      </c>
      <c r="I559" s="15">
        <f>I565+I560</f>
        <v>10807</v>
      </c>
    </row>
    <row r="560" spans="1:9" s="10" customFormat="1" ht="37.5">
      <c r="A560" s="4" t="s">
        <v>16</v>
      </c>
      <c r="B560" s="18">
        <v>927</v>
      </c>
      <c r="C560" s="17" t="s">
        <v>24</v>
      </c>
      <c r="D560" s="17" t="s">
        <v>46</v>
      </c>
      <c r="E560" s="28" t="s">
        <v>15</v>
      </c>
      <c r="F560" s="18"/>
      <c r="G560" s="15">
        <f>G561</f>
        <v>2339</v>
      </c>
      <c r="H560" s="15">
        <f t="shared" ref="H560:I560" si="232">H561</f>
        <v>0</v>
      </c>
      <c r="I560" s="15">
        <f t="shared" si="232"/>
        <v>0</v>
      </c>
    </row>
    <row r="561" spans="1:10" s="10" customFormat="1" ht="84.75" customHeight="1">
      <c r="A561" s="4" t="s">
        <v>17</v>
      </c>
      <c r="B561" s="18">
        <v>927</v>
      </c>
      <c r="C561" s="17" t="s">
        <v>24</v>
      </c>
      <c r="D561" s="17" t="s">
        <v>46</v>
      </c>
      <c r="E561" s="28" t="s">
        <v>18</v>
      </c>
      <c r="F561" s="18"/>
      <c r="G561" s="15">
        <f>G562+G564+G563</f>
        <v>2339</v>
      </c>
      <c r="H561" s="15">
        <f t="shared" ref="H561:I561" si="233">H562+H564+H563</f>
        <v>0</v>
      </c>
      <c r="I561" s="15">
        <f t="shared" si="233"/>
        <v>0</v>
      </c>
    </row>
    <row r="562" spans="1:10" s="10" customFormat="1" ht="131.25">
      <c r="A562" s="4" t="s">
        <v>564</v>
      </c>
      <c r="B562" s="18">
        <v>927</v>
      </c>
      <c r="C562" s="17" t="s">
        <v>24</v>
      </c>
      <c r="D562" s="17" t="s">
        <v>46</v>
      </c>
      <c r="E562" s="28" t="s">
        <v>563</v>
      </c>
      <c r="F562" s="18">
        <v>500</v>
      </c>
      <c r="G562" s="15">
        <v>99.3</v>
      </c>
      <c r="H562" s="15"/>
      <c r="I562" s="15"/>
    </row>
    <row r="563" spans="1:10" s="10" customFormat="1" ht="78.75" customHeight="1">
      <c r="A563" s="4" t="s">
        <v>540</v>
      </c>
      <c r="B563" s="18">
        <v>927</v>
      </c>
      <c r="C563" s="17" t="s">
        <v>24</v>
      </c>
      <c r="D563" s="17" t="s">
        <v>46</v>
      </c>
      <c r="E563" s="28" t="s">
        <v>21</v>
      </c>
      <c r="F563" s="18">
        <v>500</v>
      </c>
      <c r="G563" s="15">
        <v>121.2</v>
      </c>
      <c r="H563" s="15"/>
      <c r="I563" s="15"/>
    </row>
    <row r="564" spans="1:10" s="10" customFormat="1" ht="75">
      <c r="A564" s="4" t="s">
        <v>565</v>
      </c>
      <c r="B564" s="18">
        <v>927</v>
      </c>
      <c r="C564" s="17" t="s">
        <v>24</v>
      </c>
      <c r="D564" s="17" t="s">
        <v>46</v>
      </c>
      <c r="E564" s="28" t="s">
        <v>23</v>
      </c>
      <c r="F564" s="18">
        <v>500</v>
      </c>
      <c r="G564" s="15">
        <v>2118.5</v>
      </c>
      <c r="H564" s="15"/>
      <c r="I564" s="15"/>
    </row>
    <row r="565" spans="1:10" s="10" customFormat="1" ht="37.5">
      <c r="A565" s="4" t="s">
        <v>34</v>
      </c>
      <c r="B565" s="18">
        <v>927</v>
      </c>
      <c r="C565" s="17" t="s">
        <v>24</v>
      </c>
      <c r="D565" s="17" t="s">
        <v>46</v>
      </c>
      <c r="E565" s="28" t="s">
        <v>35</v>
      </c>
      <c r="F565" s="18"/>
      <c r="G565" s="15">
        <f>SUM(G570+G568+G569+G567+G566)</f>
        <v>21009.1</v>
      </c>
      <c r="H565" s="15">
        <f t="shared" ref="H565:I565" si="234">SUM(H570+H568+H569)</f>
        <v>10526</v>
      </c>
      <c r="I565" s="15">
        <f t="shared" si="234"/>
        <v>10807</v>
      </c>
    </row>
    <row r="566" spans="1:10" s="10" customFormat="1" ht="18.75">
      <c r="A566" s="4" t="s">
        <v>776</v>
      </c>
      <c r="B566" s="18">
        <v>927</v>
      </c>
      <c r="C566" s="17" t="s">
        <v>24</v>
      </c>
      <c r="D566" s="17" t="s">
        <v>46</v>
      </c>
      <c r="E566" s="28" t="s">
        <v>774</v>
      </c>
      <c r="F566" s="18">
        <v>500</v>
      </c>
      <c r="G566" s="15">
        <v>3460.3</v>
      </c>
      <c r="H566" s="15"/>
      <c r="I566" s="15"/>
    </row>
    <row r="567" spans="1:10" s="10" customFormat="1" ht="37.5">
      <c r="A567" s="4" t="s">
        <v>777</v>
      </c>
      <c r="B567" s="18">
        <v>927</v>
      </c>
      <c r="C567" s="17" t="s">
        <v>24</v>
      </c>
      <c r="D567" s="17" t="s">
        <v>46</v>
      </c>
      <c r="E567" s="28" t="s">
        <v>775</v>
      </c>
      <c r="F567" s="18">
        <v>500</v>
      </c>
      <c r="G567" s="15">
        <v>4360.8</v>
      </c>
      <c r="H567" s="15"/>
      <c r="I567" s="15"/>
    </row>
    <row r="568" spans="1:10" s="10" customFormat="1" ht="56.25">
      <c r="A568" s="4" t="s">
        <v>636</v>
      </c>
      <c r="B568" s="18">
        <v>927</v>
      </c>
      <c r="C568" s="17" t="s">
        <v>24</v>
      </c>
      <c r="D568" s="17" t="s">
        <v>46</v>
      </c>
      <c r="E568" s="28" t="s">
        <v>637</v>
      </c>
      <c r="F568" s="18">
        <v>500</v>
      </c>
      <c r="G568" s="15">
        <v>0</v>
      </c>
      <c r="H568" s="15">
        <v>0</v>
      </c>
      <c r="I568" s="15">
        <v>0</v>
      </c>
    </row>
    <row r="569" spans="1:10" s="10" customFormat="1" ht="56.25">
      <c r="A569" s="4" t="s">
        <v>636</v>
      </c>
      <c r="B569" s="18">
        <v>927</v>
      </c>
      <c r="C569" s="17" t="s">
        <v>24</v>
      </c>
      <c r="D569" s="17" t="s">
        <v>46</v>
      </c>
      <c r="E569" s="28" t="s">
        <v>638</v>
      </c>
      <c r="F569" s="18">
        <v>500</v>
      </c>
      <c r="G569" s="15">
        <v>1050</v>
      </c>
      <c r="H569" s="15"/>
      <c r="I569" s="15"/>
    </row>
    <row r="570" spans="1:10" s="10" customFormat="1" ht="37.5">
      <c r="A570" s="4" t="s">
        <v>37</v>
      </c>
      <c r="B570" s="18">
        <v>927</v>
      </c>
      <c r="C570" s="17" t="s">
        <v>24</v>
      </c>
      <c r="D570" s="17" t="s">
        <v>46</v>
      </c>
      <c r="E570" s="28" t="s">
        <v>36</v>
      </c>
      <c r="F570" s="18">
        <v>500</v>
      </c>
      <c r="G570" s="15">
        <v>12138</v>
      </c>
      <c r="H570" s="15">
        <v>10526</v>
      </c>
      <c r="I570" s="15">
        <v>10807</v>
      </c>
      <c r="J570" s="19">
        <f>(I570+I182+I181+I171+I160+I127+I125)</f>
        <v>74084.399999999994</v>
      </c>
    </row>
    <row r="572" spans="1:10">
      <c r="H572" s="78"/>
      <c r="I572" s="78"/>
    </row>
    <row r="573" spans="1:10">
      <c r="I573" s="78"/>
    </row>
    <row r="575" spans="1:10">
      <c r="H575" s="78"/>
      <c r="I575" s="78"/>
    </row>
    <row r="576" spans="1:10">
      <c r="H576" s="78"/>
      <c r="I576" s="78"/>
    </row>
    <row r="577" spans="7:9">
      <c r="H577" s="78"/>
      <c r="I577" s="78"/>
    </row>
    <row r="578" spans="7:9">
      <c r="G578" s="78">
        <f>SUBTOTAL(9,G231:G500)</f>
        <v>3280463.0999999978</v>
      </c>
      <c r="H578" s="78">
        <f t="shared" ref="H578:I578" si="235">SUBTOTAL(9,H231:H500)</f>
        <v>2563814.5</v>
      </c>
      <c r="I578" s="78">
        <f t="shared" si="235"/>
        <v>2648070.2999999989</v>
      </c>
    </row>
    <row r="579" spans="7:9">
      <c r="G579" s="78">
        <f>SUBTOTAL(9,G51:G570)</f>
        <v>5712483.399999992</v>
      </c>
    </row>
    <row r="582" spans="7:9">
      <c r="G582" s="78">
        <f>SUBTOTAL(9,G124:G570)</f>
        <v>4958382.1999999909</v>
      </c>
    </row>
    <row r="585" spans="7:9">
      <c r="G585" s="78">
        <f>SUBTOTAL(9,G68:G570)</f>
        <v>5669444.6999999927</v>
      </c>
    </row>
  </sheetData>
  <mergeCells count="10">
    <mergeCell ref="E1:I6"/>
    <mergeCell ref="A1:D6"/>
    <mergeCell ref="A7:I7"/>
    <mergeCell ref="A8:A9"/>
    <mergeCell ref="B8:B9"/>
    <mergeCell ref="C8:C9"/>
    <mergeCell ref="D8:D9"/>
    <mergeCell ref="E8:E9"/>
    <mergeCell ref="F8:F9"/>
    <mergeCell ref="G8:I8"/>
  </mergeCells>
  <pageMargins left="0.11811023622047245" right="0.11811023622047245" top="0" bottom="0" header="0.31496062992125984" footer="0.31496062992125984"/>
  <pageSetup paperSize="9" scale="65" orientation="portrait" r:id="rId1"/>
  <ignoredErrors>
    <ignoredError sqref="C178:D182 C120:D123 C125:D12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K536"/>
  <sheetViews>
    <sheetView tabSelected="1" topLeftCell="A186" zoomScale="90" zoomScaleNormal="90" workbookViewId="0">
      <selection activeCell="A186" sqref="A186"/>
    </sheetView>
  </sheetViews>
  <sheetFormatPr defaultRowHeight="15"/>
  <cols>
    <col min="1" max="1" width="69.42578125" style="50" customWidth="1"/>
    <col min="2" max="2" width="6.28515625" customWidth="1"/>
    <col min="3" max="3" width="5.85546875" customWidth="1"/>
    <col min="4" max="4" width="19.140625" customWidth="1"/>
    <col min="5" max="5" width="5.5703125" customWidth="1"/>
    <col min="6" max="6" width="15.7109375" style="5" customWidth="1"/>
    <col min="7" max="7" width="19.5703125" customWidth="1"/>
    <col min="8" max="8" width="18.42578125" customWidth="1"/>
    <col min="9" max="9" width="10" bestFit="1" customWidth="1"/>
  </cols>
  <sheetData>
    <row r="1" spans="1:9" s="10" customFormat="1">
      <c r="A1" s="117"/>
      <c r="B1" s="117"/>
      <c r="C1" s="117"/>
      <c r="D1" s="122" t="s">
        <v>656</v>
      </c>
      <c r="E1" s="123"/>
      <c r="F1" s="124"/>
      <c r="G1" s="123"/>
      <c r="H1" s="123"/>
    </row>
    <row r="2" spans="1:9" s="10" customFormat="1">
      <c r="A2" s="117"/>
      <c r="B2" s="117"/>
      <c r="C2" s="117"/>
      <c r="D2" s="123"/>
      <c r="E2" s="123"/>
      <c r="F2" s="123"/>
      <c r="G2" s="123"/>
      <c r="H2" s="123"/>
    </row>
    <row r="3" spans="1:9" s="10" customFormat="1">
      <c r="A3" s="117"/>
      <c r="B3" s="117"/>
      <c r="C3" s="117"/>
      <c r="D3" s="123"/>
      <c r="E3" s="123"/>
      <c r="F3" s="123"/>
      <c r="G3" s="123"/>
      <c r="H3" s="123"/>
    </row>
    <row r="4" spans="1:9" s="10" customFormat="1">
      <c r="A4" s="117"/>
      <c r="B4" s="117"/>
      <c r="C4" s="117"/>
      <c r="D4" s="123"/>
      <c r="E4" s="123"/>
      <c r="F4" s="123"/>
      <c r="G4" s="123"/>
      <c r="H4" s="123"/>
    </row>
    <row r="5" spans="1:9" s="10" customFormat="1">
      <c r="A5" s="117"/>
      <c r="B5" s="117"/>
      <c r="C5" s="117"/>
      <c r="D5" s="123"/>
      <c r="E5" s="123"/>
      <c r="F5" s="123"/>
      <c r="G5" s="123"/>
      <c r="H5" s="123"/>
    </row>
    <row r="6" spans="1:9" s="10" customFormat="1" ht="24" customHeight="1">
      <c r="A6" s="117"/>
      <c r="B6" s="117"/>
      <c r="C6" s="117"/>
      <c r="D6" s="123"/>
      <c r="E6" s="123"/>
      <c r="F6" s="123"/>
      <c r="G6" s="123"/>
      <c r="H6" s="123"/>
    </row>
    <row r="7" spans="1:9" s="10" customFormat="1" ht="57" customHeight="1">
      <c r="A7" s="125" t="s">
        <v>671</v>
      </c>
      <c r="B7" s="125"/>
      <c r="C7" s="125"/>
      <c r="D7" s="125"/>
      <c r="E7" s="125"/>
      <c r="F7" s="125"/>
      <c r="G7" s="125"/>
      <c r="H7" s="125"/>
    </row>
    <row r="8" spans="1:9" s="10" customFormat="1" ht="18.75">
      <c r="A8" s="126" t="s">
        <v>0</v>
      </c>
      <c r="B8" s="127" t="s">
        <v>2</v>
      </c>
      <c r="C8" s="127" t="s">
        <v>3</v>
      </c>
      <c r="D8" s="128" t="s">
        <v>4</v>
      </c>
      <c r="E8" s="128" t="s">
        <v>5</v>
      </c>
      <c r="F8" s="129" t="s">
        <v>22</v>
      </c>
      <c r="G8" s="128"/>
      <c r="H8" s="128"/>
    </row>
    <row r="9" spans="1:9" s="10" customFormat="1" ht="18.75">
      <c r="A9" s="126"/>
      <c r="B9" s="127"/>
      <c r="C9" s="127"/>
      <c r="D9" s="128"/>
      <c r="E9" s="128"/>
      <c r="F9" s="88">
        <v>2023</v>
      </c>
      <c r="G9" s="88">
        <v>2024</v>
      </c>
      <c r="H9" s="88">
        <v>2025</v>
      </c>
    </row>
    <row r="10" spans="1:9" s="10" customFormat="1" ht="18.75">
      <c r="A10" s="86">
        <v>1</v>
      </c>
      <c r="B10" s="87">
        <v>3</v>
      </c>
      <c r="C10" s="87">
        <v>4</v>
      </c>
      <c r="D10" s="88">
        <v>5</v>
      </c>
      <c r="E10" s="88">
        <v>6</v>
      </c>
      <c r="F10" s="79">
        <v>7</v>
      </c>
      <c r="G10" s="88">
        <v>8</v>
      </c>
      <c r="H10" s="88">
        <v>9</v>
      </c>
    </row>
    <row r="11" spans="1:9" s="10" customFormat="1" ht="18.75">
      <c r="A11" s="86" t="s">
        <v>6</v>
      </c>
      <c r="B11" s="85"/>
      <c r="C11" s="85"/>
      <c r="D11" s="84"/>
      <c r="E11" s="84"/>
      <c r="F11" s="14">
        <f>SUM(F12+F226+F385+F514+F106+F116+F100+F450+F210+F174+F484)</f>
        <v>919196.99999999988</v>
      </c>
      <c r="G11" s="14">
        <f>SUM(G12+G226+G385+G514+G106+G116+G100+G450+G210+G174+G484)</f>
        <v>600020.78999999992</v>
      </c>
      <c r="H11" s="14">
        <f>SUM(H12+H226+H385+H514+H106+H116+H100+H450+H210+H174+H484)</f>
        <v>569973</v>
      </c>
      <c r="I11" s="19"/>
    </row>
    <row r="12" spans="1:9" s="10" customFormat="1" ht="18.75">
      <c r="A12" s="86" t="s">
        <v>8</v>
      </c>
      <c r="B12" s="85" t="s">
        <v>9</v>
      </c>
      <c r="C12" s="85"/>
      <c r="D12" s="85"/>
      <c r="E12" s="84"/>
      <c r="F12" s="14">
        <f>SUM(F13+F25+F38+F55+F60+F18+F50+F33)</f>
        <v>80762.5</v>
      </c>
      <c r="G12" s="14">
        <f t="shared" ref="G12:H12" si="0">SUM(G13+G25+G38+G55+G60+G18+G50+G33)</f>
        <v>64658.5</v>
      </c>
      <c r="H12" s="14">
        <f t="shared" si="0"/>
        <v>65296</v>
      </c>
    </row>
    <row r="13" spans="1:9" s="10" customFormat="1" ht="56.25">
      <c r="A13" s="45" t="s">
        <v>175</v>
      </c>
      <c r="B13" s="17" t="s">
        <v>9</v>
      </c>
      <c r="C13" s="17" t="s">
        <v>174</v>
      </c>
      <c r="D13" s="84"/>
      <c r="E13" s="84"/>
      <c r="F13" s="15">
        <f>SUM(F14)</f>
        <v>2123</v>
      </c>
      <c r="G13" s="15">
        <f t="shared" ref="G13:H13" si="1">SUM(G14)</f>
        <v>1962</v>
      </c>
      <c r="H13" s="15">
        <f t="shared" si="1"/>
        <v>1962</v>
      </c>
    </row>
    <row r="14" spans="1:9" s="10" customFormat="1" ht="56.25">
      <c r="A14" s="4" t="s">
        <v>154</v>
      </c>
      <c r="B14" s="17" t="s">
        <v>9</v>
      </c>
      <c r="C14" s="17" t="s">
        <v>174</v>
      </c>
      <c r="D14" s="18" t="s">
        <v>127</v>
      </c>
      <c r="E14" s="84"/>
      <c r="F14" s="15">
        <f>SUM(F15)</f>
        <v>2123</v>
      </c>
      <c r="G14" s="15">
        <f t="shared" ref="G14:H14" si="2">SUM(G15)</f>
        <v>1962</v>
      </c>
      <c r="H14" s="15">
        <f t="shared" si="2"/>
        <v>1962</v>
      </c>
    </row>
    <row r="15" spans="1:9" s="10" customFormat="1" ht="37.5">
      <c r="A15" s="4" t="s">
        <v>155</v>
      </c>
      <c r="B15" s="17" t="s">
        <v>9</v>
      </c>
      <c r="C15" s="17" t="s">
        <v>174</v>
      </c>
      <c r="D15" s="18" t="s">
        <v>128</v>
      </c>
      <c r="E15" s="84"/>
      <c r="F15" s="15">
        <f>SUM(F16)</f>
        <v>2123</v>
      </c>
      <c r="G15" s="15">
        <f t="shared" ref="G15:H15" si="3">SUM(G16)</f>
        <v>1962</v>
      </c>
      <c r="H15" s="15">
        <f t="shared" si="3"/>
        <v>1962</v>
      </c>
    </row>
    <row r="16" spans="1:9" s="10" customFormat="1" ht="56.25">
      <c r="A16" s="4" t="s">
        <v>176</v>
      </c>
      <c r="B16" s="17" t="s">
        <v>9</v>
      </c>
      <c r="C16" s="17" t="s">
        <v>174</v>
      </c>
      <c r="D16" s="18" t="s">
        <v>177</v>
      </c>
      <c r="E16" s="84"/>
      <c r="F16" s="15">
        <f>SUM(F17)</f>
        <v>2123</v>
      </c>
      <c r="G16" s="15">
        <f t="shared" ref="G16:H16" si="4">SUM(G17)</f>
        <v>1962</v>
      </c>
      <c r="H16" s="15">
        <f t="shared" si="4"/>
        <v>1962</v>
      </c>
    </row>
    <row r="17" spans="1:8" s="10" customFormat="1" ht="112.5">
      <c r="A17" s="35" t="s">
        <v>178</v>
      </c>
      <c r="B17" s="17" t="s">
        <v>9</v>
      </c>
      <c r="C17" s="17" t="s">
        <v>174</v>
      </c>
      <c r="D17" s="18" t="s">
        <v>179</v>
      </c>
      <c r="E17" s="18">
        <v>100</v>
      </c>
      <c r="F17" s="15">
        <f>SUM('8'!G26)</f>
        <v>2123</v>
      </c>
      <c r="G17" s="15">
        <f>SUM('8'!H26)</f>
        <v>1962</v>
      </c>
      <c r="H17" s="15">
        <f>SUM('8'!I26)</f>
        <v>1962</v>
      </c>
    </row>
    <row r="18" spans="1:8" s="10" customFormat="1" ht="56.25">
      <c r="A18" s="35" t="s">
        <v>126</v>
      </c>
      <c r="B18" s="17" t="s">
        <v>9</v>
      </c>
      <c r="C18" s="17" t="s">
        <v>46</v>
      </c>
      <c r="D18" s="17"/>
      <c r="E18" s="18"/>
      <c r="F18" s="15">
        <f>SUM(F19)</f>
        <v>1273.3</v>
      </c>
      <c r="G18" s="15">
        <f t="shared" ref="G18:H18" si="5">SUM(G19)</f>
        <v>1173</v>
      </c>
      <c r="H18" s="15">
        <f t="shared" si="5"/>
        <v>1184</v>
      </c>
    </row>
    <row r="19" spans="1:8" s="10" customFormat="1" ht="56.25">
      <c r="A19" s="4" t="s">
        <v>148</v>
      </c>
      <c r="B19" s="17" t="s">
        <v>9</v>
      </c>
      <c r="C19" s="17" t="s">
        <v>46</v>
      </c>
      <c r="D19" s="18" t="s">
        <v>127</v>
      </c>
      <c r="E19" s="84"/>
      <c r="F19" s="15">
        <f>SUM(F20)</f>
        <v>1273.3</v>
      </c>
      <c r="G19" s="15">
        <f t="shared" ref="G19:H20" si="6">SUM(G20)</f>
        <v>1173</v>
      </c>
      <c r="H19" s="15">
        <f t="shared" si="6"/>
        <v>1184</v>
      </c>
    </row>
    <row r="20" spans="1:8" s="10" customFormat="1" ht="37.5">
      <c r="A20" s="4" t="s">
        <v>38</v>
      </c>
      <c r="B20" s="17" t="s">
        <v>9</v>
      </c>
      <c r="C20" s="17" t="s">
        <v>46</v>
      </c>
      <c r="D20" s="18" t="s">
        <v>128</v>
      </c>
      <c r="E20" s="84"/>
      <c r="F20" s="15">
        <f>SUM(F21)</f>
        <v>1273.3</v>
      </c>
      <c r="G20" s="15">
        <f t="shared" si="6"/>
        <v>1173</v>
      </c>
      <c r="H20" s="15">
        <f t="shared" si="6"/>
        <v>1184</v>
      </c>
    </row>
    <row r="21" spans="1:8" s="10" customFormat="1" ht="56.25">
      <c r="A21" s="4" t="s">
        <v>129</v>
      </c>
      <c r="B21" s="17" t="s">
        <v>9</v>
      </c>
      <c r="C21" s="17" t="s">
        <v>46</v>
      </c>
      <c r="D21" s="18" t="s">
        <v>130</v>
      </c>
      <c r="E21" s="84"/>
      <c r="F21" s="15">
        <f>SUM(F22:F24)</f>
        <v>1273.3</v>
      </c>
      <c r="G21" s="15">
        <f t="shared" ref="G21:H21" si="7">SUM(G22:G23)</f>
        <v>1173</v>
      </c>
      <c r="H21" s="15">
        <f t="shared" si="7"/>
        <v>1184</v>
      </c>
    </row>
    <row r="22" spans="1:8" s="10" customFormat="1" ht="112.5">
      <c r="A22" s="35" t="s">
        <v>178</v>
      </c>
      <c r="B22" s="17" t="s">
        <v>9</v>
      </c>
      <c r="C22" s="17" t="s">
        <v>46</v>
      </c>
      <c r="D22" s="18" t="s">
        <v>131</v>
      </c>
      <c r="E22" s="18">
        <v>100</v>
      </c>
      <c r="F22" s="15">
        <f>SUM('8'!G31)</f>
        <v>1258.3</v>
      </c>
      <c r="G22" s="15">
        <f>SUM('8'!H31)</f>
        <v>1161</v>
      </c>
      <c r="H22" s="15">
        <f>SUM('8'!I31)</f>
        <v>1172</v>
      </c>
    </row>
    <row r="23" spans="1:8" s="10" customFormat="1" ht="56.25">
      <c r="A23" s="35" t="s">
        <v>496</v>
      </c>
      <c r="B23" s="17" t="s">
        <v>9</v>
      </c>
      <c r="C23" s="17" t="s">
        <v>46</v>
      </c>
      <c r="D23" s="18" t="s">
        <v>131</v>
      </c>
      <c r="E23" s="18">
        <v>200</v>
      </c>
      <c r="F23" s="15">
        <f>SUM('8'!G32)</f>
        <v>15</v>
      </c>
      <c r="G23" s="15">
        <f>SUM('8'!H32)</f>
        <v>12</v>
      </c>
      <c r="H23" s="15">
        <f>SUM('8'!I32)</f>
        <v>12</v>
      </c>
    </row>
    <row r="24" spans="1:8" s="10" customFormat="1" ht="37.5">
      <c r="A24" s="4" t="s">
        <v>182</v>
      </c>
      <c r="B24" s="17" t="s">
        <v>9</v>
      </c>
      <c r="C24" s="17" t="s">
        <v>46</v>
      </c>
      <c r="D24" s="18" t="s">
        <v>131</v>
      </c>
      <c r="E24" s="18">
        <v>800</v>
      </c>
      <c r="F24" s="15">
        <f>SUM('8'!G33)</f>
        <v>0</v>
      </c>
      <c r="G24" s="15">
        <f>SUM('8'!H33)</f>
        <v>0</v>
      </c>
      <c r="H24" s="15">
        <f>SUM('8'!I33)</f>
        <v>0</v>
      </c>
    </row>
    <row r="25" spans="1:8" s="10" customFormat="1" ht="75">
      <c r="A25" s="35" t="s">
        <v>180</v>
      </c>
      <c r="B25" s="17" t="s">
        <v>9</v>
      </c>
      <c r="C25" s="17" t="s">
        <v>118</v>
      </c>
      <c r="D25" s="18"/>
      <c r="E25" s="18"/>
      <c r="F25" s="15">
        <f>SUM(F26)</f>
        <v>29761.9</v>
      </c>
      <c r="G25" s="15">
        <f t="shared" ref="G25:H26" si="8">SUM(G26)</f>
        <v>27291</v>
      </c>
      <c r="H25" s="15">
        <f t="shared" si="8"/>
        <v>27551</v>
      </c>
    </row>
    <row r="26" spans="1:8" s="10" customFormat="1" ht="56.25">
      <c r="A26" s="4" t="s">
        <v>154</v>
      </c>
      <c r="B26" s="17" t="s">
        <v>9</v>
      </c>
      <c r="C26" s="17" t="s">
        <v>118</v>
      </c>
      <c r="D26" s="18" t="s">
        <v>127</v>
      </c>
      <c r="E26" s="84"/>
      <c r="F26" s="15">
        <f>SUM(F27)</f>
        <v>29761.9</v>
      </c>
      <c r="G26" s="15">
        <f t="shared" si="8"/>
        <v>27291</v>
      </c>
      <c r="H26" s="15">
        <f t="shared" si="8"/>
        <v>27551</v>
      </c>
    </row>
    <row r="27" spans="1:8" s="10" customFormat="1" ht="37.5">
      <c r="A27" s="4" t="s">
        <v>155</v>
      </c>
      <c r="B27" s="17" t="s">
        <v>9</v>
      </c>
      <c r="C27" s="17" t="s">
        <v>118</v>
      </c>
      <c r="D27" s="18" t="s">
        <v>128</v>
      </c>
      <c r="E27" s="84"/>
      <c r="F27" s="15">
        <f>SUM(F28)</f>
        <v>29761.9</v>
      </c>
      <c r="G27" s="15">
        <f t="shared" ref="G27:H27" si="9">SUM(G28)</f>
        <v>27291</v>
      </c>
      <c r="H27" s="15">
        <f t="shared" si="9"/>
        <v>27551</v>
      </c>
    </row>
    <row r="28" spans="1:8" s="10" customFormat="1" ht="56.25">
      <c r="A28" s="4" t="s">
        <v>176</v>
      </c>
      <c r="B28" s="17" t="s">
        <v>9</v>
      </c>
      <c r="C28" s="17" t="s">
        <v>118</v>
      </c>
      <c r="D28" s="18" t="s">
        <v>177</v>
      </c>
      <c r="E28" s="84"/>
      <c r="F28" s="15">
        <f>SUM(F29:F32)</f>
        <v>29761.9</v>
      </c>
      <c r="G28" s="15">
        <f t="shared" ref="G28:H28" si="10">SUM(G29:G31)</f>
        <v>27291</v>
      </c>
      <c r="H28" s="15">
        <f t="shared" si="10"/>
        <v>27551</v>
      </c>
    </row>
    <row r="29" spans="1:8" s="10" customFormat="1" ht="112.5">
      <c r="A29" s="35" t="s">
        <v>178</v>
      </c>
      <c r="B29" s="17" t="s">
        <v>9</v>
      </c>
      <c r="C29" s="17" t="s">
        <v>118</v>
      </c>
      <c r="D29" s="18" t="s">
        <v>179</v>
      </c>
      <c r="E29" s="18">
        <v>100</v>
      </c>
      <c r="F29" s="15">
        <f>SUM('8'!G38)</f>
        <v>21098.400000000001</v>
      </c>
      <c r="G29" s="15">
        <f>SUM('8'!H38)</f>
        <v>19504</v>
      </c>
      <c r="H29" s="15">
        <f>SUM('8'!I38)</f>
        <v>19789</v>
      </c>
    </row>
    <row r="30" spans="1:8" s="10" customFormat="1" ht="56.25">
      <c r="A30" s="35" t="s">
        <v>181</v>
      </c>
      <c r="B30" s="17" t="s">
        <v>9</v>
      </c>
      <c r="C30" s="17" t="s">
        <v>118</v>
      </c>
      <c r="D30" s="18" t="s">
        <v>179</v>
      </c>
      <c r="E30" s="18">
        <v>200</v>
      </c>
      <c r="F30" s="15">
        <f>SUM('8'!G39)</f>
        <v>7639.3</v>
      </c>
      <c r="G30" s="15">
        <f>SUM('8'!H39)</f>
        <v>7637</v>
      </c>
      <c r="H30" s="15">
        <f>SUM('8'!I39)</f>
        <v>7662</v>
      </c>
    </row>
    <row r="31" spans="1:8" s="10" customFormat="1" ht="37.5">
      <c r="A31" s="35" t="s">
        <v>182</v>
      </c>
      <c r="B31" s="17" t="s">
        <v>9</v>
      </c>
      <c r="C31" s="17" t="s">
        <v>118</v>
      </c>
      <c r="D31" s="18" t="s">
        <v>179</v>
      </c>
      <c r="E31" s="18">
        <v>800</v>
      </c>
      <c r="F31" s="15">
        <f>SUM('8'!G40)</f>
        <v>243</v>
      </c>
      <c r="G31" s="15">
        <f>SUM('8'!H40)</f>
        <v>150</v>
      </c>
      <c r="H31" s="15">
        <f>SUM('8'!I40)</f>
        <v>100</v>
      </c>
    </row>
    <row r="32" spans="1:8" s="10" customFormat="1" ht="75.75" customHeight="1">
      <c r="A32" s="4" t="s">
        <v>752</v>
      </c>
      <c r="B32" s="17" t="s">
        <v>9</v>
      </c>
      <c r="C32" s="17" t="s">
        <v>118</v>
      </c>
      <c r="D32" s="18" t="s">
        <v>773</v>
      </c>
      <c r="E32" s="18">
        <v>100</v>
      </c>
      <c r="F32" s="15">
        <f>'8'!G41</f>
        <v>781.2</v>
      </c>
      <c r="G32" s="15">
        <f>'8'!H41</f>
        <v>0</v>
      </c>
      <c r="H32" s="15">
        <f>'8'!I41</f>
        <v>0</v>
      </c>
    </row>
    <row r="33" spans="1:8" s="10" customFormat="1" ht="18.75">
      <c r="A33" s="4" t="s">
        <v>684</v>
      </c>
      <c r="B33" s="17" t="s">
        <v>9</v>
      </c>
      <c r="C33" s="17" t="s">
        <v>153</v>
      </c>
      <c r="D33" s="18"/>
      <c r="E33" s="18"/>
      <c r="F33" s="15">
        <f>F34</f>
        <v>17</v>
      </c>
      <c r="G33" s="15">
        <f t="shared" ref="G33:H34" si="11">G34</f>
        <v>87.5</v>
      </c>
      <c r="H33" s="15">
        <f t="shared" si="11"/>
        <v>0</v>
      </c>
    </row>
    <row r="34" spans="1:8" s="10" customFormat="1" ht="56.25">
      <c r="A34" s="4" t="s">
        <v>154</v>
      </c>
      <c r="B34" s="17" t="s">
        <v>9</v>
      </c>
      <c r="C34" s="17" t="s">
        <v>153</v>
      </c>
      <c r="D34" s="18" t="s">
        <v>127</v>
      </c>
      <c r="E34" s="18"/>
      <c r="F34" s="15">
        <f>F35</f>
        <v>17</v>
      </c>
      <c r="G34" s="15">
        <f t="shared" si="11"/>
        <v>87.5</v>
      </c>
      <c r="H34" s="15">
        <f t="shared" si="11"/>
        <v>0</v>
      </c>
    </row>
    <row r="35" spans="1:8" s="10" customFormat="1" ht="37.5">
      <c r="A35" s="4" t="s">
        <v>529</v>
      </c>
      <c r="B35" s="17" t="s">
        <v>9</v>
      </c>
      <c r="C35" s="17" t="s">
        <v>153</v>
      </c>
      <c r="D35" s="18" t="s">
        <v>685</v>
      </c>
      <c r="E35" s="18"/>
      <c r="F35" s="15">
        <f>F36</f>
        <v>17</v>
      </c>
      <c r="G35" s="15">
        <f t="shared" ref="G35:H35" si="12">G36</f>
        <v>87.5</v>
      </c>
      <c r="H35" s="15">
        <f t="shared" si="12"/>
        <v>0</v>
      </c>
    </row>
    <row r="36" spans="1:8" s="10" customFormat="1" ht="56.25">
      <c r="A36" s="4" t="s">
        <v>530</v>
      </c>
      <c r="B36" s="17" t="s">
        <v>9</v>
      </c>
      <c r="C36" s="17" t="s">
        <v>153</v>
      </c>
      <c r="D36" s="18" t="s">
        <v>143</v>
      </c>
      <c r="E36" s="18"/>
      <c r="F36" s="15">
        <f>F37</f>
        <v>17</v>
      </c>
      <c r="G36" s="15">
        <f t="shared" ref="G36:H36" si="13">G37</f>
        <v>87.5</v>
      </c>
      <c r="H36" s="15">
        <f t="shared" si="13"/>
        <v>0</v>
      </c>
    </row>
    <row r="37" spans="1:8" s="10" customFormat="1" ht="93.75">
      <c r="A37" s="4" t="s">
        <v>687</v>
      </c>
      <c r="B37" s="17" t="s">
        <v>9</v>
      </c>
      <c r="C37" s="17" t="s">
        <v>153</v>
      </c>
      <c r="D37" s="18" t="s">
        <v>686</v>
      </c>
      <c r="E37" s="18">
        <v>200</v>
      </c>
      <c r="F37" s="15">
        <f>SUM('8'!G46)</f>
        <v>17</v>
      </c>
      <c r="G37" s="15">
        <f>SUM('8'!H46)</f>
        <v>87.5</v>
      </c>
      <c r="H37" s="15">
        <f>SUM('8'!I46)</f>
        <v>0</v>
      </c>
    </row>
    <row r="38" spans="1:8" s="10" customFormat="1" ht="56.25">
      <c r="A38" s="35" t="s">
        <v>10</v>
      </c>
      <c r="B38" s="17" t="s">
        <v>9</v>
      </c>
      <c r="C38" s="17" t="s">
        <v>11</v>
      </c>
      <c r="D38" s="18"/>
      <c r="E38" s="18"/>
      <c r="F38" s="15">
        <f>SUM(F39+F45)</f>
        <v>10326.299999999999</v>
      </c>
      <c r="G38" s="15">
        <f t="shared" ref="G38" si="14">SUM(G39+G45)</f>
        <v>9718</v>
      </c>
      <c r="H38" s="15">
        <f>SUM(H39+H45)</f>
        <v>9723</v>
      </c>
    </row>
    <row r="39" spans="1:8" s="10" customFormat="1" ht="131.25">
      <c r="A39" s="4" t="s">
        <v>12</v>
      </c>
      <c r="B39" s="17" t="s">
        <v>9</v>
      </c>
      <c r="C39" s="17" t="s">
        <v>11</v>
      </c>
      <c r="D39" s="18" t="s">
        <v>14</v>
      </c>
      <c r="E39" s="18"/>
      <c r="F39" s="15">
        <f>SUM(F40)</f>
        <v>8859.2999999999993</v>
      </c>
      <c r="G39" s="15">
        <f t="shared" ref="G39:H39" si="15">SUM(G40)</f>
        <v>8368</v>
      </c>
      <c r="H39" s="15">
        <f t="shared" si="15"/>
        <v>8368</v>
      </c>
    </row>
    <row r="40" spans="1:8" s="10" customFormat="1" ht="37.5">
      <c r="A40" s="4" t="s">
        <v>38</v>
      </c>
      <c r="B40" s="17" t="s">
        <v>9</v>
      </c>
      <c r="C40" s="17" t="s">
        <v>11</v>
      </c>
      <c r="D40" s="28" t="s">
        <v>13</v>
      </c>
      <c r="E40" s="18"/>
      <c r="F40" s="15">
        <f>SUM(F41)</f>
        <v>8859.2999999999993</v>
      </c>
      <c r="G40" s="15">
        <f t="shared" ref="G40:H40" si="16">SUM(G41)</f>
        <v>8368</v>
      </c>
      <c r="H40" s="15">
        <f t="shared" si="16"/>
        <v>8368</v>
      </c>
    </row>
    <row r="41" spans="1:8" s="10" customFormat="1" ht="75">
      <c r="A41" s="4" t="s">
        <v>39</v>
      </c>
      <c r="B41" s="17" t="s">
        <v>9</v>
      </c>
      <c r="C41" s="17" t="s">
        <v>11</v>
      </c>
      <c r="D41" s="28" t="s">
        <v>40</v>
      </c>
      <c r="E41" s="18"/>
      <c r="F41" s="15">
        <f>SUM(F42:F44)</f>
        <v>8859.2999999999993</v>
      </c>
      <c r="G41" s="15">
        <f t="shared" ref="G41:H41" si="17">SUM(G42:G44)</f>
        <v>8368</v>
      </c>
      <c r="H41" s="15">
        <f t="shared" si="17"/>
        <v>8368</v>
      </c>
    </row>
    <row r="42" spans="1:8" s="10" customFormat="1" ht="112.5">
      <c r="A42" s="4" t="s">
        <v>42</v>
      </c>
      <c r="B42" s="17" t="s">
        <v>9</v>
      </c>
      <c r="C42" s="17" t="s">
        <v>11</v>
      </c>
      <c r="D42" s="28" t="s">
        <v>41</v>
      </c>
      <c r="E42" s="18">
        <v>100</v>
      </c>
      <c r="F42" s="15">
        <f>SUM('8'!G534)</f>
        <v>6783.9</v>
      </c>
      <c r="G42" s="15">
        <f>SUM('8'!H534)</f>
        <v>6733</v>
      </c>
      <c r="H42" s="15">
        <f>SUM('8'!I534)</f>
        <v>6733</v>
      </c>
    </row>
    <row r="43" spans="1:8" s="10" customFormat="1" ht="56.25">
      <c r="A43" s="4" t="s">
        <v>43</v>
      </c>
      <c r="B43" s="17" t="s">
        <v>9</v>
      </c>
      <c r="C43" s="17" t="s">
        <v>11</v>
      </c>
      <c r="D43" s="28" t="s">
        <v>41</v>
      </c>
      <c r="E43" s="18">
        <v>200</v>
      </c>
      <c r="F43" s="15">
        <f>SUM('8'!G535)</f>
        <v>1635</v>
      </c>
      <c r="G43" s="15">
        <f>SUM('8'!H535)</f>
        <v>1635</v>
      </c>
      <c r="H43" s="15">
        <f>SUM('8'!I535)</f>
        <v>1635</v>
      </c>
    </row>
    <row r="44" spans="1:8" s="10" customFormat="1" ht="75">
      <c r="A44" s="4" t="s">
        <v>752</v>
      </c>
      <c r="B44" s="17" t="s">
        <v>9</v>
      </c>
      <c r="C44" s="17" t="s">
        <v>11</v>
      </c>
      <c r="D44" s="28" t="s">
        <v>751</v>
      </c>
      <c r="E44" s="18">
        <v>100</v>
      </c>
      <c r="F44" s="15">
        <f>'8'!G536</f>
        <v>440.4</v>
      </c>
      <c r="G44" s="15">
        <f>'8'!H536</f>
        <v>0</v>
      </c>
      <c r="H44" s="15">
        <f>'8'!I536</f>
        <v>0</v>
      </c>
    </row>
    <row r="45" spans="1:8" s="10" customFormat="1" ht="37.5">
      <c r="A45" s="1" t="s">
        <v>662</v>
      </c>
      <c r="B45" s="17" t="s">
        <v>9</v>
      </c>
      <c r="C45" s="17" t="s">
        <v>11</v>
      </c>
      <c r="D45" s="18" t="s">
        <v>663</v>
      </c>
      <c r="E45" s="84"/>
      <c r="F45" s="15">
        <f>F46</f>
        <v>1467</v>
      </c>
      <c r="G45" s="15">
        <f t="shared" ref="G45:H45" si="18">G46</f>
        <v>1350</v>
      </c>
      <c r="H45" s="15">
        <f t="shared" si="18"/>
        <v>1355</v>
      </c>
    </row>
    <row r="46" spans="1:8" s="10" customFormat="1" ht="56.25">
      <c r="A46" s="1" t="s">
        <v>664</v>
      </c>
      <c r="B46" s="17" t="s">
        <v>9</v>
      </c>
      <c r="C46" s="17" t="s">
        <v>11</v>
      </c>
      <c r="D46" s="18" t="s">
        <v>665</v>
      </c>
      <c r="E46" s="84"/>
      <c r="F46" s="15">
        <f>F47+F48+F49</f>
        <v>1467</v>
      </c>
      <c r="G46" s="15">
        <f t="shared" ref="G46:H46" si="19">G47+G48+G49</f>
        <v>1350</v>
      </c>
      <c r="H46" s="15">
        <f t="shared" si="19"/>
        <v>1355</v>
      </c>
    </row>
    <row r="47" spans="1:8" s="10" customFormat="1" ht="131.25">
      <c r="A47" s="1" t="s">
        <v>667</v>
      </c>
      <c r="B47" s="17" t="s">
        <v>9</v>
      </c>
      <c r="C47" s="17" t="s">
        <v>11</v>
      </c>
      <c r="D47" s="18" t="s">
        <v>666</v>
      </c>
      <c r="E47" s="18">
        <v>100</v>
      </c>
      <c r="F47" s="15">
        <f>SUM('8'!G17)</f>
        <v>1447</v>
      </c>
      <c r="G47" s="15">
        <f>SUM('8'!H17)</f>
        <v>1340</v>
      </c>
      <c r="H47" s="15">
        <f>SUM('8'!I17)</f>
        <v>1345</v>
      </c>
    </row>
    <row r="48" spans="1:8" s="10" customFormat="1" ht="93.75">
      <c r="A48" s="4" t="s">
        <v>668</v>
      </c>
      <c r="B48" s="17" t="s">
        <v>9</v>
      </c>
      <c r="C48" s="17" t="s">
        <v>11</v>
      </c>
      <c r="D48" s="18" t="s">
        <v>666</v>
      </c>
      <c r="E48" s="18">
        <v>200</v>
      </c>
      <c r="F48" s="15">
        <f>SUM('8'!G18)</f>
        <v>20</v>
      </c>
      <c r="G48" s="15">
        <f>SUM('8'!H18)</f>
        <v>10</v>
      </c>
      <c r="H48" s="15">
        <f>SUM('8'!I18)</f>
        <v>10</v>
      </c>
    </row>
    <row r="49" spans="1:8" s="10" customFormat="1" ht="56.25">
      <c r="A49" s="4" t="s">
        <v>669</v>
      </c>
      <c r="B49" s="17" t="s">
        <v>9</v>
      </c>
      <c r="C49" s="17" t="s">
        <v>11</v>
      </c>
      <c r="D49" s="18" t="s">
        <v>666</v>
      </c>
      <c r="E49" s="18">
        <v>800</v>
      </c>
      <c r="F49" s="15">
        <f>SUM('8'!G19)</f>
        <v>0</v>
      </c>
      <c r="G49" s="15">
        <f>SUM('8'!H19)</f>
        <v>0</v>
      </c>
      <c r="H49" s="15">
        <f>SUM('8'!I19)</f>
        <v>0</v>
      </c>
    </row>
    <row r="50" spans="1:8" s="10" customFormat="1" ht="18.75">
      <c r="A50" s="45" t="s">
        <v>240</v>
      </c>
      <c r="B50" s="17" t="s">
        <v>9</v>
      </c>
      <c r="C50" s="17" t="s">
        <v>45</v>
      </c>
      <c r="D50" s="18"/>
      <c r="E50" s="18"/>
      <c r="F50" s="15">
        <f>SUM(F51+F53)</f>
        <v>0</v>
      </c>
      <c r="G50" s="15">
        <f t="shared" ref="G50:H51" si="20">SUM(G51)</f>
        <v>0</v>
      </c>
      <c r="H50" s="15">
        <f t="shared" si="20"/>
        <v>0</v>
      </c>
    </row>
    <row r="51" spans="1:8" s="10" customFormat="1" ht="56.25">
      <c r="A51" s="4" t="s">
        <v>176</v>
      </c>
      <c r="B51" s="17" t="s">
        <v>9</v>
      </c>
      <c r="C51" s="17" t="s">
        <v>45</v>
      </c>
      <c r="D51" s="18" t="s">
        <v>177</v>
      </c>
      <c r="E51" s="18"/>
      <c r="F51" s="15">
        <f>SUM(F52)</f>
        <v>0</v>
      </c>
      <c r="G51" s="15">
        <f t="shared" si="20"/>
        <v>0</v>
      </c>
      <c r="H51" s="15">
        <f t="shared" si="20"/>
        <v>0</v>
      </c>
    </row>
    <row r="52" spans="1:8" s="10" customFormat="1" ht="37.5">
      <c r="A52" s="35" t="s">
        <v>182</v>
      </c>
      <c r="B52" s="17" t="s">
        <v>9</v>
      </c>
      <c r="C52" s="17" t="s">
        <v>45</v>
      </c>
      <c r="D52" s="18" t="s">
        <v>179</v>
      </c>
      <c r="E52" s="18">
        <v>800</v>
      </c>
      <c r="F52" s="15">
        <f>SUM('8'!G49)</f>
        <v>0</v>
      </c>
      <c r="G52" s="15">
        <f>SUM('8'!H49)</f>
        <v>0</v>
      </c>
      <c r="H52" s="15">
        <f>SUM('8'!I49)</f>
        <v>0</v>
      </c>
    </row>
    <row r="53" spans="1:8" s="10" customFormat="1" ht="93.75">
      <c r="A53" s="4" t="s">
        <v>572</v>
      </c>
      <c r="B53" s="17" t="s">
        <v>9</v>
      </c>
      <c r="C53" s="17" t="s">
        <v>45</v>
      </c>
      <c r="D53" s="18" t="s">
        <v>570</v>
      </c>
      <c r="E53" s="18"/>
      <c r="F53" s="15">
        <f>SUM(F54)</f>
        <v>0</v>
      </c>
      <c r="G53" s="15">
        <f t="shared" ref="G53:H53" si="21">SUM(G54)</f>
        <v>0</v>
      </c>
      <c r="H53" s="15">
        <f t="shared" si="21"/>
        <v>0</v>
      </c>
    </row>
    <row r="54" spans="1:8" s="10" customFormat="1" ht="18.75">
      <c r="A54" s="4" t="s">
        <v>776</v>
      </c>
      <c r="B54" s="17" t="s">
        <v>9</v>
      </c>
      <c r="C54" s="17" t="s">
        <v>45</v>
      </c>
      <c r="D54" s="18" t="s">
        <v>571</v>
      </c>
      <c r="E54" s="18">
        <v>500</v>
      </c>
      <c r="F54" s="15">
        <f>SUM('8'!G51)</f>
        <v>0</v>
      </c>
      <c r="G54" s="15">
        <f>SUM('8'!H51)</f>
        <v>0</v>
      </c>
      <c r="H54" s="15">
        <f>SUM('8'!I51)</f>
        <v>0</v>
      </c>
    </row>
    <row r="55" spans="1:8" s="10" customFormat="1" ht="18.75">
      <c r="A55" s="4" t="s">
        <v>20</v>
      </c>
      <c r="B55" s="17" t="s">
        <v>9</v>
      </c>
      <c r="C55" s="17" t="s">
        <v>19</v>
      </c>
      <c r="D55" s="28"/>
      <c r="E55" s="18"/>
      <c r="F55" s="15">
        <f>SUM(F56)</f>
        <v>378.8</v>
      </c>
      <c r="G55" s="15">
        <f t="shared" ref="G55:H56" si="22">SUM(G56)</f>
        <v>300</v>
      </c>
      <c r="H55" s="15">
        <f t="shared" si="22"/>
        <v>300</v>
      </c>
    </row>
    <row r="56" spans="1:8" s="10" customFormat="1" ht="131.25">
      <c r="A56" s="4" t="s">
        <v>12</v>
      </c>
      <c r="B56" s="17" t="s">
        <v>9</v>
      </c>
      <c r="C56" s="17" t="s">
        <v>19</v>
      </c>
      <c r="D56" s="18" t="s">
        <v>14</v>
      </c>
      <c r="E56" s="18"/>
      <c r="F56" s="15">
        <f>SUM(F57)</f>
        <v>378.8</v>
      </c>
      <c r="G56" s="15">
        <f t="shared" si="22"/>
        <v>300</v>
      </c>
      <c r="H56" s="15">
        <f t="shared" si="22"/>
        <v>300</v>
      </c>
    </row>
    <row r="57" spans="1:8" s="10" customFormat="1" ht="37.5">
      <c r="A57" s="4" t="s">
        <v>16</v>
      </c>
      <c r="B57" s="17" t="s">
        <v>9</v>
      </c>
      <c r="C57" s="17" t="s">
        <v>19</v>
      </c>
      <c r="D57" s="28" t="s">
        <v>15</v>
      </c>
      <c r="E57" s="18"/>
      <c r="F57" s="15">
        <f>SUM(F58)</f>
        <v>378.8</v>
      </c>
      <c r="G57" s="15">
        <f t="shared" ref="G57:H58" si="23">SUM(G58)</f>
        <v>300</v>
      </c>
      <c r="H57" s="15">
        <f t="shared" si="23"/>
        <v>300</v>
      </c>
    </row>
    <row r="58" spans="1:8" s="10" customFormat="1" ht="75">
      <c r="A58" s="4" t="s">
        <v>17</v>
      </c>
      <c r="B58" s="17" t="s">
        <v>9</v>
      </c>
      <c r="C58" s="17" t="s">
        <v>19</v>
      </c>
      <c r="D58" s="28" t="s">
        <v>18</v>
      </c>
      <c r="E58" s="18"/>
      <c r="F58" s="15">
        <f>SUM(F59)</f>
        <v>378.8</v>
      </c>
      <c r="G58" s="15">
        <f t="shared" si="23"/>
        <v>300</v>
      </c>
      <c r="H58" s="15">
        <f t="shared" si="23"/>
        <v>300</v>
      </c>
    </row>
    <row r="59" spans="1:8" s="10" customFormat="1" ht="75">
      <c r="A59" s="4" t="s">
        <v>540</v>
      </c>
      <c r="B59" s="17" t="s">
        <v>9</v>
      </c>
      <c r="C59" s="17" t="s">
        <v>19</v>
      </c>
      <c r="D59" s="28" t="s">
        <v>21</v>
      </c>
      <c r="E59" s="18">
        <v>800</v>
      </c>
      <c r="F59" s="15">
        <f>SUM('8'!G541)</f>
        <v>378.8</v>
      </c>
      <c r="G59" s="15">
        <f>SUM('8'!H541)</f>
        <v>300</v>
      </c>
      <c r="H59" s="15">
        <f>SUM('8'!I541)</f>
        <v>300</v>
      </c>
    </row>
    <row r="60" spans="1:8" s="10" customFormat="1" ht="18.75">
      <c r="A60" s="35" t="s">
        <v>137</v>
      </c>
      <c r="B60" s="17" t="s">
        <v>9</v>
      </c>
      <c r="C60" s="17" t="s">
        <v>136</v>
      </c>
      <c r="D60" s="28"/>
      <c r="E60" s="18"/>
      <c r="F60" s="15">
        <f>SUM(F90+F93+F76+F71+F61+F66)</f>
        <v>36882.199999999997</v>
      </c>
      <c r="G60" s="15">
        <f t="shared" ref="G60:H60" si="24">SUM(G90+G93+G76+G71+G61+G66)</f>
        <v>24127</v>
      </c>
      <c r="H60" s="15">
        <f t="shared" si="24"/>
        <v>24576</v>
      </c>
    </row>
    <row r="61" spans="1:8" s="10" customFormat="1" ht="37.5">
      <c r="A61" s="4" t="s">
        <v>307</v>
      </c>
      <c r="B61" s="17" t="s">
        <v>9</v>
      </c>
      <c r="C61" s="17" t="s">
        <v>136</v>
      </c>
      <c r="D61" s="18" t="s">
        <v>308</v>
      </c>
      <c r="E61" s="18"/>
      <c r="F61" s="15">
        <f>F62</f>
        <v>1055</v>
      </c>
      <c r="G61" s="15">
        <f t="shared" ref="G61:H62" si="25">G62</f>
        <v>1039</v>
      </c>
      <c r="H61" s="15">
        <f t="shared" si="25"/>
        <v>1080</v>
      </c>
    </row>
    <row r="62" spans="1:8" s="10" customFormat="1" ht="37.5">
      <c r="A62" s="4" t="s">
        <v>313</v>
      </c>
      <c r="B62" s="17" t="s">
        <v>9</v>
      </c>
      <c r="C62" s="17" t="s">
        <v>136</v>
      </c>
      <c r="D62" s="28" t="s">
        <v>309</v>
      </c>
      <c r="E62" s="18"/>
      <c r="F62" s="15">
        <f>F63</f>
        <v>1055</v>
      </c>
      <c r="G62" s="15">
        <f t="shared" si="25"/>
        <v>1039</v>
      </c>
      <c r="H62" s="15">
        <f t="shared" si="25"/>
        <v>1080</v>
      </c>
    </row>
    <row r="63" spans="1:8" s="10" customFormat="1" ht="75">
      <c r="A63" s="4" t="s">
        <v>326</v>
      </c>
      <c r="B63" s="17" t="s">
        <v>9</v>
      </c>
      <c r="C63" s="17" t="s">
        <v>136</v>
      </c>
      <c r="D63" s="18" t="s">
        <v>314</v>
      </c>
      <c r="E63" s="18"/>
      <c r="F63" s="15">
        <f>F64+F65</f>
        <v>1055</v>
      </c>
      <c r="G63" s="15">
        <f t="shared" ref="G63:H63" si="26">G64+G65</f>
        <v>1039</v>
      </c>
      <c r="H63" s="15">
        <f t="shared" si="26"/>
        <v>1080</v>
      </c>
    </row>
    <row r="64" spans="1:8" s="10" customFormat="1" ht="131.25">
      <c r="A64" s="4" t="s">
        <v>320</v>
      </c>
      <c r="B64" s="17" t="s">
        <v>9</v>
      </c>
      <c r="C64" s="17" t="s">
        <v>136</v>
      </c>
      <c r="D64" s="18" t="s">
        <v>315</v>
      </c>
      <c r="E64" s="18">
        <v>100</v>
      </c>
      <c r="F64" s="15">
        <f>SUM('8'!G341)</f>
        <v>935.4</v>
      </c>
      <c r="G64" s="15">
        <f>SUM('8'!H341)</f>
        <v>847.6</v>
      </c>
      <c r="H64" s="15">
        <f>SUM('8'!I341)</f>
        <v>881.5</v>
      </c>
    </row>
    <row r="65" spans="1:8" s="10" customFormat="1" ht="75">
      <c r="A65" s="4" t="s">
        <v>321</v>
      </c>
      <c r="B65" s="17" t="s">
        <v>9</v>
      </c>
      <c r="C65" s="17" t="s">
        <v>136</v>
      </c>
      <c r="D65" s="18" t="s">
        <v>315</v>
      </c>
      <c r="E65" s="18">
        <v>200</v>
      </c>
      <c r="F65" s="15">
        <f>SUM('8'!G342)</f>
        <v>119.6</v>
      </c>
      <c r="G65" s="15">
        <f>SUM('8'!H342)</f>
        <v>191.4</v>
      </c>
      <c r="H65" s="15">
        <f>SUM('8'!I342)</f>
        <v>198.5</v>
      </c>
    </row>
    <row r="66" spans="1:8" s="10" customFormat="1" ht="75">
      <c r="A66" s="4" t="s">
        <v>505</v>
      </c>
      <c r="B66" s="17" t="s">
        <v>9</v>
      </c>
      <c r="C66" s="17" t="s">
        <v>136</v>
      </c>
      <c r="D66" s="18" t="s">
        <v>149</v>
      </c>
      <c r="E66" s="18"/>
      <c r="F66" s="15">
        <f>F67+F69</f>
        <v>2190</v>
      </c>
      <c r="G66" s="15">
        <f t="shared" ref="G66:H66" si="27">G67+G69</f>
        <v>1718</v>
      </c>
      <c r="H66" s="15">
        <f t="shared" si="27"/>
        <v>1735</v>
      </c>
    </row>
    <row r="67" spans="1:8" s="10" customFormat="1" ht="37.5">
      <c r="A67" s="8" t="s">
        <v>506</v>
      </c>
      <c r="B67" s="17" t="s">
        <v>9</v>
      </c>
      <c r="C67" s="17" t="s">
        <v>136</v>
      </c>
      <c r="D67" s="18" t="s">
        <v>165</v>
      </c>
      <c r="E67" s="18"/>
      <c r="F67" s="15">
        <f>F68</f>
        <v>325</v>
      </c>
      <c r="G67" s="15">
        <f t="shared" ref="G67:H67" si="28">G68</f>
        <v>0</v>
      </c>
      <c r="H67" s="15">
        <f t="shared" si="28"/>
        <v>0</v>
      </c>
    </row>
    <row r="68" spans="1:8" s="10" customFormat="1" ht="56.25">
      <c r="A68" s="4" t="s">
        <v>737</v>
      </c>
      <c r="B68" s="17" t="s">
        <v>9</v>
      </c>
      <c r="C68" s="17" t="s">
        <v>136</v>
      </c>
      <c r="D68" s="18" t="s">
        <v>770</v>
      </c>
      <c r="E68" s="18">
        <v>200</v>
      </c>
      <c r="F68" s="15">
        <f>'8'!G55</f>
        <v>325</v>
      </c>
      <c r="G68" s="15">
        <f>'8'!H55</f>
        <v>0</v>
      </c>
      <c r="H68" s="15">
        <f>'8'!I55</f>
        <v>0</v>
      </c>
    </row>
    <row r="69" spans="1:8" s="10" customFormat="1" ht="56.25">
      <c r="A69" s="4" t="s">
        <v>507</v>
      </c>
      <c r="B69" s="17" t="s">
        <v>9</v>
      </c>
      <c r="C69" s="17" t="s">
        <v>136</v>
      </c>
      <c r="D69" s="18" t="s">
        <v>150</v>
      </c>
      <c r="E69" s="18"/>
      <c r="F69" s="15">
        <f>F70</f>
        <v>1865</v>
      </c>
      <c r="G69" s="15">
        <f t="shared" ref="G69:H69" si="29">G70</f>
        <v>1718</v>
      </c>
      <c r="H69" s="15">
        <f t="shared" si="29"/>
        <v>1735</v>
      </c>
    </row>
    <row r="70" spans="1:8" s="10" customFormat="1" ht="131.25">
      <c r="A70" s="35" t="s">
        <v>169</v>
      </c>
      <c r="B70" s="17" t="s">
        <v>9</v>
      </c>
      <c r="C70" s="17" t="s">
        <v>136</v>
      </c>
      <c r="D70" s="18" t="s">
        <v>771</v>
      </c>
      <c r="E70" s="18">
        <v>100</v>
      </c>
      <c r="F70" s="15">
        <f>'8'!G57</f>
        <v>1865</v>
      </c>
      <c r="G70" s="15">
        <f>'8'!H57</f>
        <v>1718</v>
      </c>
      <c r="H70" s="15">
        <f>'8'!I57</f>
        <v>1735</v>
      </c>
    </row>
    <row r="71" spans="1:8" s="10" customFormat="1" ht="56.25">
      <c r="A71" s="4" t="s">
        <v>157</v>
      </c>
      <c r="B71" s="17" t="s">
        <v>9</v>
      </c>
      <c r="C71" s="17" t="s">
        <v>136</v>
      </c>
      <c r="D71" s="18" t="s">
        <v>158</v>
      </c>
      <c r="E71" s="18"/>
      <c r="F71" s="15">
        <f>SUM(F72)</f>
        <v>1</v>
      </c>
      <c r="G71" s="15">
        <f t="shared" ref="G71:H72" si="30">SUM(G72)</f>
        <v>1</v>
      </c>
      <c r="H71" s="15">
        <f t="shared" si="30"/>
        <v>1</v>
      </c>
    </row>
    <row r="72" spans="1:8" s="10" customFormat="1" ht="37.5">
      <c r="A72" s="35" t="s">
        <v>256</v>
      </c>
      <c r="B72" s="17" t="s">
        <v>9</v>
      </c>
      <c r="C72" s="17" t="s">
        <v>136</v>
      </c>
      <c r="D72" s="18" t="s">
        <v>254</v>
      </c>
      <c r="E72" s="18"/>
      <c r="F72" s="15">
        <f>SUM(F73)</f>
        <v>1</v>
      </c>
      <c r="G72" s="15">
        <f t="shared" si="30"/>
        <v>1</v>
      </c>
      <c r="H72" s="15">
        <f t="shared" si="30"/>
        <v>1</v>
      </c>
    </row>
    <row r="73" spans="1:8" s="10" customFormat="1" ht="75">
      <c r="A73" s="35" t="s">
        <v>492</v>
      </c>
      <c r="B73" s="17" t="s">
        <v>9</v>
      </c>
      <c r="C73" s="17" t="s">
        <v>136</v>
      </c>
      <c r="D73" s="18" t="s">
        <v>252</v>
      </c>
      <c r="E73" s="18"/>
      <c r="F73" s="15">
        <f>SUM(F74:F75)</f>
        <v>1</v>
      </c>
      <c r="G73" s="15">
        <f t="shared" ref="G73:H73" si="31">SUM(G74:G75)</f>
        <v>1</v>
      </c>
      <c r="H73" s="15">
        <f t="shared" si="31"/>
        <v>1</v>
      </c>
    </row>
    <row r="74" spans="1:8" s="10" customFormat="1" ht="112.5">
      <c r="A74" s="35" t="s">
        <v>527</v>
      </c>
      <c r="B74" s="17" t="s">
        <v>9</v>
      </c>
      <c r="C74" s="17" t="s">
        <v>136</v>
      </c>
      <c r="D74" s="18" t="s">
        <v>253</v>
      </c>
      <c r="E74" s="18">
        <v>200</v>
      </c>
      <c r="F74" s="15">
        <f>SUM('8'!G63)</f>
        <v>0</v>
      </c>
      <c r="G74" s="15">
        <f>SUM('8'!H63)</f>
        <v>1</v>
      </c>
      <c r="H74" s="15">
        <f>SUM('8'!I63)</f>
        <v>1</v>
      </c>
    </row>
    <row r="75" spans="1:8" s="10" customFormat="1" ht="187.5">
      <c r="A75" s="35" t="s">
        <v>258</v>
      </c>
      <c r="B75" s="17" t="s">
        <v>9</v>
      </c>
      <c r="C75" s="17" t="s">
        <v>136</v>
      </c>
      <c r="D75" s="18" t="s">
        <v>255</v>
      </c>
      <c r="E75" s="18">
        <v>200</v>
      </c>
      <c r="F75" s="15">
        <f>SUM('8'!G64)</f>
        <v>1</v>
      </c>
      <c r="G75" s="15">
        <f>SUM('8'!H64)</f>
        <v>0</v>
      </c>
      <c r="H75" s="15">
        <f>SUM('8'!I64)</f>
        <v>0</v>
      </c>
    </row>
    <row r="76" spans="1:8" s="10" customFormat="1" ht="131.25">
      <c r="A76" s="4" t="s">
        <v>12</v>
      </c>
      <c r="B76" s="17" t="s">
        <v>9</v>
      </c>
      <c r="C76" s="17" t="s">
        <v>136</v>
      </c>
      <c r="D76" s="18" t="s">
        <v>14</v>
      </c>
      <c r="E76" s="18"/>
      <c r="F76" s="15">
        <f>SUM(F80+F77)</f>
        <v>4336.5</v>
      </c>
      <c r="G76" s="15">
        <f t="shared" ref="G76:H76" si="32">SUM(G80)</f>
        <v>1470</v>
      </c>
      <c r="H76" s="15">
        <f t="shared" si="32"/>
        <v>1525</v>
      </c>
    </row>
    <row r="77" spans="1:8" s="10" customFormat="1" ht="37.5">
      <c r="A77" s="4" t="s">
        <v>16</v>
      </c>
      <c r="B77" s="17" t="s">
        <v>9</v>
      </c>
      <c r="C77" s="17" t="s">
        <v>136</v>
      </c>
      <c r="D77" s="28" t="s">
        <v>15</v>
      </c>
      <c r="E77" s="18"/>
      <c r="F77" s="15">
        <f>F78</f>
        <v>2849.5</v>
      </c>
      <c r="G77" s="15">
        <f t="shared" ref="G77:H77" si="33">G78</f>
        <v>0</v>
      </c>
      <c r="H77" s="15">
        <f t="shared" si="33"/>
        <v>0</v>
      </c>
    </row>
    <row r="78" spans="1:8" s="10" customFormat="1" ht="75">
      <c r="A78" s="4" t="s">
        <v>17</v>
      </c>
      <c r="B78" s="17" t="s">
        <v>9</v>
      </c>
      <c r="C78" s="17" t="s">
        <v>136</v>
      </c>
      <c r="D78" s="28" t="s">
        <v>18</v>
      </c>
      <c r="E78" s="18"/>
      <c r="F78" s="15">
        <f>F79</f>
        <v>2849.5</v>
      </c>
      <c r="G78" s="15">
        <f t="shared" ref="G78:H78" si="34">G79</f>
        <v>0</v>
      </c>
      <c r="H78" s="15">
        <f t="shared" si="34"/>
        <v>0</v>
      </c>
    </row>
    <row r="79" spans="1:8" s="10" customFormat="1" ht="75">
      <c r="A79" s="4" t="s">
        <v>692</v>
      </c>
      <c r="B79" s="17" t="s">
        <v>9</v>
      </c>
      <c r="C79" s="17" t="s">
        <v>136</v>
      </c>
      <c r="D79" s="28" t="s">
        <v>23</v>
      </c>
      <c r="E79" s="18">
        <v>800</v>
      </c>
      <c r="F79" s="15">
        <f>'8'!G546</f>
        <v>2849.5</v>
      </c>
      <c r="G79" s="15">
        <f>'8'!H546</f>
        <v>0</v>
      </c>
      <c r="H79" s="15">
        <f>'8'!I546</f>
        <v>0</v>
      </c>
    </row>
    <row r="80" spans="1:8" s="10" customFormat="1" ht="75">
      <c r="A80" s="4" t="s">
        <v>223</v>
      </c>
      <c r="B80" s="17" t="s">
        <v>9</v>
      </c>
      <c r="C80" s="17" t="s">
        <v>136</v>
      </c>
      <c r="D80" s="18" t="s">
        <v>224</v>
      </c>
      <c r="E80" s="18"/>
      <c r="F80" s="15">
        <f>SUM(F81+F84+F87)</f>
        <v>1487</v>
      </c>
      <c r="G80" s="15">
        <f t="shared" ref="G80:H80" si="35">SUM(G81+G84+G87)</f>
        <v>1470</v>
      </c>
      <c r="H80" s="15">
        <f t="shared" si="35"/>
        <v>1525</v>
      </c>
    </row>
    <row r="81" spans="1:8" s="10" customFormat="1" ht="112.5">
      <c r="A81" s="4" t="s">
        <v>542</v>
      </c>
      <c r="B81" s="17" t="s">
        <v>9</v>
      </c>
      <c r="C81" s="17" t="s">
        <v>136</v>
      </c>
      <c r="D81" s="18" t="s">
        <v>225</v>
      </c>
      <c r="E81" s="84"/>
      <c r="F81" s="15">
        <f>SUM(F82:F83)</f>
        <v>513</v>
      </c>
      <c r="G81" s="15">
        <f t="shared" ref="G81:H81" si="36">SUM(G82:G83)</f>
        <v>508</v>
      </c>
      <c r="H81" s="15">
        <f t="shared" si="36"/>
        <v>526</v>
      </c>
    </row>
    <row r="82" spans="1:8" s="10" customFormat="1" ht="131.25">
      <c r="A82" s="35" t="s">
        <v>226</v>
      </c>
      <c r="B82" s="17" t="s">
        <v>9</v>
      </c>
      <c r="C82" s="17" t="s">
        <v>136</v>
      </c>
      <c r="D82" s="18" t="s">
        <v>228</v>
      </c>
      <c r="E82" s="18">
        <v>100</v>
      </c>
      <c r="F82" s="15">
        <f>SUM('8'!G68)</f>
        <v>501</v>
      </c>
      <c r="G82" s="15">
        <f>SUM('8'!H68)</f>
        <v>478</v>
      </c>
      <c r="H82" s="15">
        <f>SUM('8'!I68)</f>
        <v>485</v>
      </c>
    </row>
    <row r="83" spans="1:8" s="10" customFormat="1" ht="75">
      <c r="A83" s="35" t="s">
        <v>227</v>
      </c>
      <c r="B83" s="17" t="s">
        <v>9</v>
      </c>
      <c r="C83" s="17" t="s">
        <v>136</v>
      </c>
      <c r="D83" s="18" t="s">
        <v>228</v>
      </c>
      <c r="E83" s="18">
        <v>200</v>
      </c>
      <c r="F83" s="15">
        <f>SUM('8'!G69)</f>
        <v>12</v>
      </c>
      <c r="G83" s="15">
        <f>SUM('8'!H69)</f>
        <v>30</v>
      </c>
      <c r="H83" s="15">
        <f>SUM('8'!I69)</f>
        <v>41</v>
      </c>
    </row>
    <row r="84" spans="1:8" s="10" customFormat="1" ht="131.25">
      <c r="A84" s="4" t="s">
        <v>528</v>
      </c>
      <c r="B84" s="17" t="s">
        <v>9</v>
      </c>
      <c r="C84" s="17" t="s">
        <v>136</v>
      </c>
      <c r="D84" s="18" t="s">
        <v>230</v>
      </c>
      <c r="E84" s="84"/>
      <c r="F84" s="15">
        <f>SUM(F85:F86)</f>
        <v>503</v>
      </c>
      <c r="G84" s="15">
        <f t="shared" ref="G84:H84" si="37">SUM(G85:G86)</f>
        <v>498</v>
      </c>
      <c r="H84" s="15">
        <f t="shared" si="37"/>
        <v>516</v>
      </c>
    </row>
    <row r="85" spans="1:8" s="10" customFormat="1" ht="168.75">
      <c r="A85" s="35" t="s">
        <v>232</v>
      </c>
      <c r="B85" s="17" t="s">
        <v>9</v>
      </c>
      <c r="C85" s="17" t="s">
        <v>136</v>
      </c>
      <c r="D85" s="18" t="s">
        <v>231</v>
      </c>
      <c r="E85" s="18">
        <v>100</v>
      </c>
      <c r="F85" s="15">
        <f>SUM('8'!G71)</f>
        <v>503</v>
      </c>
      <c r="G85" s="15">
        <f>SUM('8'!H71)</f>
        <v>483</v>
      </c>
      <c r="H85" s="15">
        <f>SUM('8'!I71)</f>
        <v>490</v>
      </c>
    </row>
    <row r="86" spans="1:8" s="10" customFormat="1" ht="112.5">
      <c r="A86" s="35" t="s">
        <v>233</v>
      </c>
      <c r="B86" s="17" t="s">
        <v>9</v>
      </c>
      <c r="C86" s="17" t="s">
        <v>136</v>
      </c>
      <c r="D86" s="18" t="s">
        <v>231</v>
      </c>
      <c r="E86" s="18">
        <v>200</v>
      </c>
      <c r="F86" s="15">
        <f>SUM('8'!G72)</f>
        <v>0</v>
      </c>
      <c r="G86" s="15">
        <f>SUM('8'!H72)</f>
        <v>15</v>
      </c>
      <c r="H86" s="15">
        <f>SUM('8'!I72)</f>
        <v>26</v>
      </c>
    </row>
    <row r="87" spans="1:8" s="10" customFormat="1" ht="75">
      <c r="A87" s="4" t="s">
        <v>239</v>
      </c>
      <c r="B87" s="17" t="s">
        <v>9</v>
      </c>
      <c r="C87" s="17" t="s">
        <v>136</v>
      </c>
      <c r="D87" s="18" t="s">
        <v>235</v>
      </c>
      <c r="E87" s="84"/>
      <c r="F87" s="15">
        <f>SUM(F88:F89)</f>
        <v>471</v>
      </c>
      <c r="G87" s="15">
        <f t="shared" ref="G87:H87" si="38">SUM(G88:G89)</f>
        <v>464</v>
      </c>
      <c r="H87" s="15">
        <f t="shared" si="38"/>
        <v>483</v>
      </c>
    </row>
    <row r="88" spans="1:8" s="10" customFormat="1" ht="112.5">
      <c r="A88" s="35" t="s">
        <v>238</v>
      </c>
      <c r="B88" s="17" t="s">
        <v>9</v>
      </c>
      <c r="C88" s="17" t="s">
        <v>136</v>
      </c>
      <c r="D88" s="18" t="s">
        <v>236</v>
      </c>
      <c r="E88" s="18">
        <v>100</v>
      </c>
      <c r="F88" s="15">
        <f>SUM('8'!G74)</f>
        <v>471</v>
      </c>
      <c r="G88" s="15">
        <f>SUM('8'!H74)</f>
        <v>464</v>
      </c>
      <c r="H88" s="15">
        <f>SUM('8'!I74)</f>
        <v>483</v>
      </c>
    </row>
    <row r="89" spans="1:8" s="10" customFormat="1" ht="75">
      <c r="A89" s="35" t="s">
        <v>237</v>
      </c>
      <c r="B89" s="17" t="s">
        <v>9</v>
      </c>
      <c r="C89" s="17" t="s">
        <v>136</v>
      </c>
      <c r="D89" s="18" t="s">
        <v>236</v>
      </c>
      <c r="E89" s="18">
        <v>200</v>
      </c>
      <c r="F89" s="15">
        <f>SUM('8'!G75)</f>
        <v>0</v>
      </c>
      <c r="G89" s="15">
        <f>SUM('8'!H75)</f>
        <v>0</v>
      </c>
      <c r="H89" s="15">
        <f>SUM('8'!I75)</f>
        <v>0</v>
      </c>
    </row>
    <row r="90" spans="1:8" s="10" customFormat="1" ht="37.5">
      <c r="A90" s="4" t="s">
        <v>133</v>
      </c>
      <c r="B90" s="17" t="s">
        <v>9</v>
      </c>
      <c r="C90" s="17" t="s">
        <v>136</v>
      </c>
      <c r="D90" s="18" t="s">
        <v>134</v>
      </c>
      <c r="E90" s="84"/>
      <c r="F90" s="15">
        <f>SUM(F91:F92)</f>
        <v>21837.8</v>
      </c>
      <c r="G90" s="15">
        <f>SUM(G91:G92)</f>
        <v>19899</v>
      </c>
      <c r="H90" s="15">
        <f>SUM(H91:H92)</f>
        <v>20235</v>
      </c>
    </row>
    <row r="91" spans="1:8" s="10" customFormat="1" ht="131.25">
      <c r="A91" s="35" t="s">
        <v>138</v>
      </c>
      <c r="B91" s="17" t="s">
        <v>9</v>
      </c>
      <c r="C91" s="17" t="s">
        <v>136</v>
      </c>
      <c r="D91" s="18" t="s">
        <v>135</v>
      </c>
      <c r="E91" s="18">
        <v>100</v>
      </c>
      <c r="F91" s="15">
        <f>SUM('8'!G79)</f>
        <v>19884.7</v>
      </c>
      <c r="G91" s="15">
        <f>SUM('8'!H79)</f>
        <v>18367</v>
      </c>
      <c r="H91" s="15">
        <f>SUM('8'!I79)</f>
        <v>18553</v>
      </c>
    </row>
    <row r="92" spans="1:8" s="10" customFormat="1" ht="75">
      <c r="A92" s="35" t="s">
        <v>139</v>
      </c>
      <c r="B92" s="17" t="s">
        <v>9</v>
      </c>
      <c r="C92" s="17" t="s">
        <v>136</v>
      </c>
      <c r="D92" s="18" t="s">
        <v>135</v>
      </c>
      <c r="E92" s="18">
        <v>200</v>
      </c>
      <c r="F92" s="15">
        <f>SUM('8'!G80)</f>
        <v>1953.1</v>
      </c>
      <c r="G92" s="15">
        <f>SUM('8'!H80)</f>
        <v>1532</v>
      </c>
      <c r="H92" s="15">
        <f>SUM('8'!I80)</f>
        <v>1682</v>
      </c>
    </row>
    <row r="93" spans="1:8" s="10" customFormat="1" ht="37.5">
      <c r="A93" s="4" t="s">
        <v>541</v>
      </c>
      <c r="B93" s="17" t="s">
        <v>9</v>
      </c>
      <c r="C93" s="17" t="s">
        <v>136</v>
      </c>
      <c r="D93" s="18" t="s">
        <v>141</v>
      </c>
      <c r="E93" s="18"/>
      <c r="F93" s="15">
        <f>SUM(F94)</f>
        <v>7461.9</v>
      </c>
      <c r="G93" s="15">
        <f t="shared" ref="G93:H93" si="39">SUM(G94)</f>
        <v>0</v>
      </c>
      <c r="H93" s="15">
        <f t="shared" si="39"/>
        <v>0</v>
      </c>
    </row>
    <row r="94" spans="1:8" s="10" customFormat="1" ht="56.25">
      <c r="A94" s="4" t="s">
        <v>530</v>
      </c>
      <c r="B94" s="17" t="s">
        <v>9</v>
      </c>
      <c r="C94" s="17" t="s">
        <v>136</v>
      </c>
      <c r="D94" s="18" t="s">
        <v>143</v>
      </c>
      <c r="E94" s="18"/>
      <c r="F94" s="15">
        <f>SUM(F97+F98+F96+F99+F95)</f>
        <v>7461.9</v>
      </c>
      <c r="G94" s="15">
        <f t="shared" ref="G94:H94" si="40">SUM(G97+G98+G96+G99+G95)</f>
        <v>0</v>
      </c>
      <c r="H94" s="15">
        <f t="shared" si="40"/>
        <v>0</v>
      </c>
    </row>
    <row r="95" spans="1:8" s="10" customFormat="1" ht="56.25">
      <c r="A95" s="4" t="s">
        <v>546</v>
      </c>
      <c r="B95" s="17" t="s">
        <v>9</v>
      </c>
      <c r="C95" s="17" t="s">
        <v>136</v>
      </c>
      <c r="D95" s="18">
        <v>5920154690</v>
      </c>
      <c r="E95" s="18">
        <v>200</v>
      </c>
      <c r="F95" s="15">
        <f>'8'!G83</f>
        <v>0</v>
      </c>
      <c r="G95" s="15">
        <f>'8'!H83</f>
        <v>0</v>
      </c>
      <c r="H95" s="15">
        <f>'8'!I83</f>
        <v>0</v>
      </c>
    </row>
    <row r="96" spans="1:8" s="10" customFormat="1" ht="37.5">
      <c r="A96" s="11" t="s">
        <v>816</v>
      </c>
      <c r="B96" s="17" t="s">
        <v>9</v>
      </c>
      <c r="C96" s="17" t="s">
        <v>136</v>
      </c>
      <c r="D96" s="18" t="s">
        <v>198</v>
      </c>
      <c r="E96" s="18">
        <v>200</v>
      </c>
      <c r="F96" s="15">
        <f>SUM('8'!G84)</f>
        <v>28</v>
      </c>
      <c r="G96" s="15">
        <f>SUM('8'!H84)</f>
        <v>0</v>
      </c>
      <c r="H96" s="15">
        <f>SUM('8'!I84)</f>
        <v>0</v>
      </c>
    </row>
    <row r="97" spans="1:8" s="10" customFormat="1" ht="187.5">
      <c r="A97" s="35" t="s">
        <v>778</v>
      </c>
      <c r="B97" s="17" t="s">
        <v>9</v>
      </c>
      <c r="C97" s="17" t="s">
        <v>136</v>
      </c>
      <c r="D97" s="18" t="s">
        <v>144</v>
      </c>
      <c r="E97" s="18">
        <v>100</v>
      </c>
      <c r="F97" s="15">
        <f>SUM('8'!G85)</f>
        <v>7433.9</v>
      </c>
      <c r="G97" s="15">
        <f>SUM('8'!H85)</f>
        <v>0</v>
      </c>
      <c r="H97" s="15">
        <f>SUM('8'!I85)</f>
        <v>0</v>
      </c>
    </row>
    <row r="98" spans="1:8" s="10" customFormat="1" ht="131.25">
      <c r="A98" s="35" t="s">
        <v>780</v>
      </c>
      <c r="B98" s="17" t="s">
        <v>9</v>
      </c>
      <c r="C98" s="17" t="s">
        <v>136</v>
      </c>
      <c r="D98" s="18" t="s">
        <v>144</v>
      </c>
      <c r="E98" s="18">
        <v>200</v>
      </c>
      <c r="F98" s="15">
        <f>SUM('8'!G86)</f>
        <v>0</v>
      </c>
      <c r="G98" s="15">
        <f>SUM('8'!H86)</f>
        <v>0</v>
      </c>
      <c r="H98" s="15">
        <f>SUM('8'!I86)</f>
        <v>0</v>
      </c>
    </row>
    <row r="99" spans="1:8" s="10" customFormat="1" ht="56.25">
      <c r="A99" s="12" t="s">
        <v>197</v>
      </c>
      <c r="B99" s="17" t="s">
        <v>9</v>
      </c>
      <c r="C99" s="17" t="s">
        <v>136</v>
      </c>
      <c r="D99" s="18" t="s">
        <v>518</v>
      </c>
      <c r="E99" s="18">
        <v>200</v>
      </c>
      <c r="F99" s="15">
        <f>SUM('8'!G87)</f>
        <v>0</v>
      </c>
      <c r="G99" s="15">
        <f>SUM('8'!H87)</f>
        <v>0</v>
      </c>
      <c r="H99" s="15">
        <f>SUM('8'!I87)</f>
        <v>0</v>
      </c>
    </row>
    <row r="100" spans="1:8" s="10" customFormat="1" ht="18.75">
      <c r="A100" s="46" t="s">
        <v>188</v>
      </c>
      <c r="B100" s="85" t="s">
        <v>174</v>
      </c>
      <c r="C100" s="85"/>
      <c r="D100" s="84"/>
      <c r="E100" s="84"/>
      <c r="F100" s="14">
        <f>SUM(F101)</f>
        <v>326.8</v>
      </c>
      <c r="G100" s="14">
        <f t="shared" ref="G100:H100" si="41">SUM(G101)</f>
        <v>50</v>
      </c>
      <c r="H100" s="14">
        <f t="shared" si="41"/>
        <v>50</v>
      </c>
    </row>
    <row r="101" spans="1:8" s="10" customFormat="1" ht="18.75">
      <c r="A101" s="35" t="s">
        <v>187</v>
      </c>
      <c r="B101" s="17" t="s">
        <v>174</v>
      </c>
      <c r="C101" s="17" t="s">
        <v>118</v>
      </c>
      <c r="D101" s="18"/>
      <c r="E101" s="18"/>
      <c r="F101" s="15">
        <f>SUM(F102)</f>
        <v>326.8</v>
      </c>
      <c r="G101" s="15">
        <f t="shared" ref="G101:H101" si="42">SUM(G102)</f>
        <v>50</v>
      </c>
      <c r="H101" s="15">
        <f t="shared" si="42"/>
        <v>50</v>
      </c>
    </row>
    <row r="102" spans="1:8" s="10" customFormat="1" ht="56.25">
      <c r="A102" s="4" t="s">
        <v>154</v>
      </c>
      <c r="B102" s="17" t="s">
        <v>174</v>
      </c>
      <c r="C102" s="17" t="s">
        <v>118</v>
      </c>
      <c r="D102" s="18" t="s">
        <v>127</v>
      </c>
      <c r="E102" s="18"/>
      <c r="F102" s="15">
        <f>SUM(F103)</f>
        <v>326.8</v>
      </c>
      <c r="G102" s="15">
        <f t="shared" ref="G102:H102" si="43">SUM(G103)</f>
        <v>50</v>
      </c>
      <c r="H102" s="15">
        <f t="shared" si="43"/>
        <v>50</v>
      </c>
    </row>
    <row r="103" spans="1:8" s="10" customFormat="1" ht="37.5">
      <c r="A103" s="4" t="s">
        <v>155</v>
      </c>
      <c r="B103" s="17" t="s">
        <v>174</v>
      </c>
      <c r="C103" s="17" t="s">
        <v>118</v>
      </c>
      <c r="D103" s="18" t="s">
        <v>128</v>
      </c>
      <c r="E103" s="18"/>
      <c r="F103" s="15">
        <f>SUM(F104)</f>
        <v>326.8</v>
      </c>
      <c r="G103" s="15">
        <f t="shared" ref="G103:H103" si="44">SUM(G104)</f>
        <v>50</v>
      </c>
      <c r="H103" s="15">
        <f t="shared" si="44"/>
        <v>50</v>
      </c>
    </row>
    <row r="104" spans="1:8" s="10" customFormat="1" ht="37.5">
      <c r="A104" s="4" t="s">
        <v>191</v>
      </c>
      <c r="B104" s="17" t="s">
        <v>174</v>
      </c>
      <c r="C104" s="17" t="s">
        <v>118</v>
      </c>
      <c r="D104" s="18" t="s">
        <v>190</v>
      </c>
      <c r="E104" s="18"/>
      <c r="F104" s="15">
        <f>SUM(F105)</f>
        <v>326.8</v>
      </c>
      <c r="G104" s="15">
        <f t="shared" ref="G104:H104" si="45">SUM(G105)</f>
        <v>50</v>
      </c>
      <c r="H104" s="15">
        <f t="shared" si="45"/>
        <v>50</v>
      </c>
    </row>
    <row r="105" spans="1:8" s="10" customFormat="1" ht="93.75">
      <c r="A105" s="35" t="s">
        <v>192</v>
      </c>
      <c r="B105" s="17" t="s">
        <v>174</v>
      </c>
      <c r="C105" s="17" t="s">
        <v>118</v>
      </c>
      <c r="D105" s="18" t="s">
        <v>189</v>
      </c>
      <c r="E105" s="18">
        <v>200</v>
      </c>
      <c r="F105" s="15">
        <f>SUM('8'!G93)</f>
        <v>326.8</v>
      </c>
      <c r="G105" s="15">
        <f>SUM('8'!H93)</f>
        <v>50</v>
      </c>
      <c r="H105" s="15">
        <f>SUM('8'!I93)</f>
        <v>50</v>
      </c>
    </row>
    <row r="106" spans="1:8" s="10" customFormat="1" ht="37.5">
      <c r="A106" s="86" t="s">
        <v>146</v>
      </c>
      <c r="B106" s="85" t="s">
        <v>46</v>
      </c>
      <c r="C106" s="85"/>
      <c r="D106" s="40"/>
      <c r="E106" s="84"/>
      <c r="F106" s="14">
        <f>SUM(F107)</f>
        <v>80</v>
      </c>
      <c r="G106" s="14">
        <f t="shared" ref="G106:H106" si="46">SUM(G107)</f>
        <v>76</v>
      </c>
      <c r="H106" s="14">
        <f t="shared" si="46"/>
        <v>76</v>
      </c>
    </row>
    <row r="107" spans="1:8" s="10" customFormat="1" ht="56.25">
      <c r="A107" s="35" t="s">
        <v>147</v>
      </c>
      <c r="B107" s="17" t="s">
        <v>46</v>
      </c>
      <c r="C107" s="17" t="s">
        <v>145</v>
      </c>
      <c r="D107" s="28"/>
      <c r="E107" s="18"/>
      <c r="F107" s="15">
        <f>SUM(F108)</f>
        <v>80</v>
      </c>
      <c r="G107" s="15">
        <f t="shared" ref="G107:H107" si="47">SUM(G108)</f>
        <v>76</v>
      </c>
      <c r="H107" s="15">
        <f t="shared" si="47"/>
        <v>76</v>
      </c>
    </row>
    <row r="108" spans="1:8" s="10" customFormat="1" ht="75">
      <c r="A108" s="4" t="s">
        <v>505</v>
      </c>
      <c r="B108" s="17" t="s">
        <v>46</v>
      </c>
      <c r="C108" s="17" t="s">
        <v>145</v>
      </c>
      <c r="D108" s="18" t="s">
        <v>149</v>
      </c>
      <c r="E108" s="84"/>
      <c r="F108" s="15">
        <f>SUM(F109+F113)</f>
        <v>80</v>
      </c>
      <c r="G108" s="15">
        <f t="shared" ref="G108:H108" si="48">SUM(G109+G113)</f>
        <v>76</v>
      </c>
      <c r="H108" s="15">
        <f t="shared" si="48"/>
        <v>76</v>
      </c>
    </row>
    <row r="109" spans="1:8" s="10" customFormat="1" ht="37.5">
      <c r="A109" s="8" t="s">
        <v>506</v>
      </c>
      <c r="B109" s="17" t="s">
        <v>46</v>
      </c>
      <c r="C109" s="17" t="s">
        <v>145</v>
      </c>
      <c r="D109" s="18" t="s">
        <v>165</v>
      </c>
      <c r="E109" s="84"/>
      <c r="F109" s="15">
        <f>SUM(F110:F112)</f>
        <v>70</v>
      </c>
      <c r="G109" s="15">
        <f t="shared" ref="G109:H109" si="49">SUM(G110:G112)</f>
        <v>66</v>
      </c>
      <c r="H109" s="15">
        <f t="shared" si="49"/>
        <v>66</v>
      </c>
    </row>
    <row r="110" spans="1:8" s="10" customFormat="1" ht="56.25">
      <c r="A110" s="4" t="s">
        <v>512</v>
      </c>
      <c r="B110" s="17" t="s">
        <v>46</v>
      </c>
      <c r="C110" s="17" t="s">
        <v>145</v>
      </c>
      <c r="D110" s="18" t="s">
        <v>511</v>
      </c>
      <c r="E110" s="18">
        <v>200</v>
      </c>
      <c r="F110" s="15">
        <f>'8'!G98</f>
        <v>35</v>
      </c>
      <c r="G110" s="15">
        <f>'8'!H98</f>
        <v>35</v>
      </c>
      <c r="H110" s="15">
        <f>'8'!I98</f>
        <v>35</v>
      </c>
    </row>
    <row r="111" spans="1:8" s="10" customFormat="1" ht="75">
      <c r="A111" s="8" t="s">
        <v>172</v>
      </c>
      <c r="B111" s="17" t="s">
        <v>46</v>
      </c>
      <c r="C111" s="17" t="s">
        <v>145</v>
      </c>
      <c r="D111" s="18" t="s">
        <v>168</v>
      </c>
      <c r="E111" s="18">
        <v>200</v>
      </c>
      <c r="F111" s="15">
        <f>SUM('8'!G100)</f>
        <v>30</v>
      </c>
      <c r="G111" s="15">
        <f>SUM('8'!H100)</f>
        <v>30</v>
      </c>
      <c r="H111" s="15">
        <f>SUM('8'!I100)</f>
        <v>30</v>
      </c>
    </row>
    <row r="112" spans="1:8" s="10" customFormat="1" ht="56.25">
      <c r="A112" s="4" t="s">
        <v>171</v>
      </c>
      <c r="B112" s="17" t="s">
        <v>46</v>
      </c>
      <c r="C112" s="17" t="s">
        <v>145</v>
      </c>
      <c r="D112" s="18" t="s">
        <v>167</v>
      </c>
      <c r="E112" s="18">
        <v>200</v>
      </c>
      <c r="F112" s="15">
        <f>SUM('8'!G99)</f>
        <v>5</v>
      </c>
      <c r="G112" s="15">
        <f>SUM('8'!H99)</f>
        <v>1</v>
      </c>
      <c r="H112" s="15">
        <f>SUM('8'!I99)</f>
        <v>1</v>
      </c>
    </row>
    <row r="113" spans="1:8" s="10" customFormat="1" ht="56.25">
      <c r="A113" s="4" t="s">
        <v>507</v>
      </c>
      <c r="B113" s="17" t="s">
        <v>46</v>
      </c>
      <c r="C113" s="17" t="s">
        <v>145</v>
      </c>
      <c r="D113" s="18" t="s">
        <v>150</v>
      </c>
      <c r="E113" s="84"/>
      <c r="F113" s="15">
        <f>SUM(F114:F115)</f>
        <v>10</v>
      </c>
      <c r="G113" s="15">
        <f t="shared" ref="G113:H113" si="50">SUM(G114:G115)</f>
        <v>10</v>
      </c>
      <c r="H113" s="15">
        <f t="shared" si="50"/>
        <v>10</v>
      </c>
    </row>
    <row r="114" spans="1:8" s="10" customFormat="1" ht="131.25">
      <c r="A114" s="35" t="s">
        <v>169</v>
      </c>
      <c r="B114" s="17" t="s">
        <v>46</v>
      </c>
      <c r="C114" s="17" t="s">
        <v>145</v>
      </c>
      <c r="D114" s="18" t="s">
        <v>173</v>
      </c>
      <c r="E114" s="18">
        <v>100</v>
      </c>
      <c r="F114" s="15">
        <f>SUM('8'!G102)</f>
        <v>0</v>
      </c>
      <c r="G114" s="15">
        <f>SUM('8'!H102)</f>
        <v>0</v>
      </c>
      <c r="H114" s="15">
        <f>SUM('8'!I102)</f>
        <v>0</v>
      </c>
    </row>
    <row r="115" spans="1:8" s="10" customFormat="1" ht="93.75">
      <c r="A115" s="35" t="s">
        <v>170</v>
      </c>
      <c r="B115" s="17" t="s">
        <v>46</v>
      </c>
      <c r="C115" s="17" t="s">
        <v>145</v>
      </c>
      <c r="D115" s="18" t="s">
        <v>173</v>
      </c>
      <c r="E115" s="18">
        <v>200</v>
      </c>
      <c r="F115" s="15">
        <f>SUM('8'!G103)</f>
        <v>10</v>
      </c>
      <c r="G115" s="15">
        <f>SUM('8'!H103)</f>
        <v>10</v>
      </c>
      <c r="H115" s="15">
        <f>SUM('8'!I103)</f>
        <v>10</v>
      </c>
    </row>
    <row r="116" spans="1:8" s="10" customFormat="1" ht="18.75">
      <c r="A116" s="86" t="s">
        <v>151</v>
      </c>
      <c r="B116" s="85" t="s">
        <v>118</v>
      </c>
      <c r="C116" s="85"/>
      <c r="D116" s="84"/>
      <c r="E116" s="84"/>
      <c r="F116" s="14">
        <f>SUM(F117+F140+F126+F132)</f>
        <v>129489.29999999999</v>
      </c>
      <c r="G116" s="14">
        <f>SUM(G117+G140+G126+G132)</f>
        <v>73368.600000000006</v>
      </c>
      <c r="H116" s="14">
        <f>SUM(H117+H140+H126+H132)</f>
        <v>74051.3</v>
      </c>
    </row>
    <row r="117" spans="1:8" s="10" customFormat="1" ht="18.75">
      <c r="A117" s="35" t="s">
        <v>152</v>
      </c>
      <c r="B117" s="17" t="s">
        <v>118</v>
      </c>
      <c r="C117" s="17" t="s">
        <v>153</v>
      </c>
      <c r="D117" s="18"/>
      <c r="E117" s="18"/>
      <c r="F117" s="15">
        <f>SUM(F118)</f>
        <v>4197.8</v>
      </c>
      <c r="G117" s="15">
        <f t="shared" ref="G117:H117" si="51">SUM(G118)</f>
        <v>3476.6</v>
      </c>
      <c r="H117" s="15">
        <f t="shared" si="51"/>
        <v>3463.3</v>
      </c>
    </row>
    <row r="118" spans="1:8" s="10" customFormat="1" ht="56.25">
      <c r="A118" s="4" t="s">
        <v>157</v>
      </c>
      <c r="B118" s="17" t="s">
        <v>118</v>
      </c>
      <c r="C118" s="17" t="s">
        <v>153</v>
      </c>
      <c r="D118" s="18" t="s">
        <v>158</v>
      </c>
      <c r="E118" s="18"/>
      <c r="F118" s="15">
        <f>SUM(F119+F124)</f>
        <v>4197.8</v>
      </c>
      <c r="G118" s="15">
        <f t="shared" ref="G118:H118" si="52">SUM(G119+G124)</f>
        <v>3476.6</v>
      </c>
      <c r="H118" s="15">
        <f t="shared" si="52"/>
        <v>3463.3</v>
      </c>
    </row>
    <row r="119" spans="1:8" s="10" customFormat="1" ht="56.25">
      <c r="A119" s="4" t="s">
        <v>159</v>
      </c>
      <c r="B119" s="17" t="s">
        <v>118</v>
      </c>
      <c r="C119" s="17" t="s">
        <v>153</v>
      </c>
      <c r="D119" s="18" t="s">
        <v>160</v>
      </c>
      <c r="E119" s="18"/>
      <c r="F119" s="15">
        <f>SUM(F120)</f>
        <v>3963.8</v>
      </c>
      <c r="G119" s="15">
        <f t="shared" ref="G119:H119" si="53">SUM(G120)</f>
        <v>3380</v>
      </c>
      <c r="H119" s="15">
        <f t="shared" si="53"/>
        <v>3380</v>
      </c>
    </row>
    <row r="120" spans="1:8" s="10" customFormat="1" ht="37.5">
      <c r="A120" s="4" t="s">
        <v>491</v>
      </c>
      <c r="B120" s="17" t="s">
        <v>118</v>
      </c>
      <c r="C120" s="17" t="s">
        <v>153</v>
      </c>
      <c r="D120" s="18" t="s">
        <v>161</v>
      </c>
      <c r="E120" s="18"/>
      <c r="F120" s="15">
        <f>SUM(F121:F123)</f>
        <v>3963.8</v>
      </c>
      <c r="G120" s="15">
        <f t="shared" ref="G120:H120" si="54">SUM(G121:G123)</f>
        <v>3380</v>
      </c>
      <c r="H120" s="15">
        <f t="shared" si="54"/>
        <v>3380</v>
      </c>
    </row>
    <row r="121" spans="1:8" s="10" customFormat="1" ht="112.5">
      <c r="A121" s="35" t="s">
        <v>163</v>
      </c>
      <c r="B121" s="17" t="s">
        <v>118</v>
      </c>
      <c r="C121" s="17" t="s">
        <v>153</v>
      </c>
      <c r="D121" s="18" t="s">
        <v>162</v>
      </c>
      <c r="E121" s="18">
        <v>100</v>
      </c>
      <c r="F121" s="15">
        <f>SUM('8'!G109)</f>
        <v>3236.8</v>
      </c>
      <c r="G121" s="15">
        <f>SUM('8'!H109)</f>
        <v>2982</v>
      </c>
      <c r="H121" s="15">
        <f>SUM('8'!I109)</f>
        <v>2982</v>
      </c>
    </row>
    <row r="122" spans="1:8" s="10" customFormat="1" ht="75">
      <c r="A122" s="35" t="s">
        <v>164</v>
      </c>
      <c r="B122" s="17" t="s">
        <v>118</v>
      </c>
      <c r="C122" s="17" t="s">
        <v>153</v>
      </c>
      <c r="D122" s="18" t="s">
        <v>162</v>
      </c>
      <c r="E122" s="18">
        <v>200</v>
      </c>
      <c r="F122" s="15">
        <f>SUM('8'!G110)</f>
        <v>722</v>
      </c>
      <c r="G122" s="15">
        <f>SUM('8'!H110)</f>
        <v>393</v>
      </c>
      <c r="H122" s="15">
        <f>SUM('8'!I110)</f>
        <v>393</v>
      </c>
    </row>
    <row r="123" spans="1:8" s="10" customFormat="1" ht="56.25">
      <c r="A123" s="35" t="s">
        <v>58</v>
      </c>
      <c r="B123" s="17" t="s">
        <v>118</v>
      </c>
      <c r="C123" s="17" t="s">
        <v>153</v>
      </c>
      <c r="D123" s="18" t="s">
        <v>162</v>
      </c>
      <c r="E123" s="18">
        <v>800</v>
      </c>
      <c r="F123" s="15">
        <f>SUM('8'!G111)</f>
        <v>5</v>
      </c>
      <c r="G123" s="15">
        <f>SUM('8'!H111)</f>
        <v>5</v>
      </c>
      <c r="H123" s="15">
        <f>SUM('8'!I111)</f>
        <v>5</v>
      </c>
    </row>
    <row r="124" spans="1:8" s="10" customFormat="1" ht="37.5">
      <c r="A124" s="35" t="s">
        <v>245</v>
      </c>
      <c r="B124" s="17" t="s">
        <v>118</v>
      </c>
      <c r="C124" s="17" t="s">
        <v>153</v>
      </c>
      <c r="D124" s="18" t="s">
        <v>244</v>
      </c>
      <c r="E124" s="18"/>
      <c r="F124" s="15">
        <f>SUM(F125)</f>
        <v>234</v>
      </c>
      <c r="G124" s="15">
        <f t="shared" ref="G124:H124" si="55">SUM(G125)</f>
        <v>96.6</v>
      </c>
      <c r="H124" s="15">
        <f t="shared" si="55"/>
        <v>83.3</v>
      </c>
    </row>
    <row r="125" spans="1:8" s="10" customFormat="1" ht="56.25">
      <c r="A125" s="35" t="s">
        <v>532</v>
      </c>
      <c r="B125" s="17" t="s">
        <v>118</v>
      </c>
      <c r="C125" s="17" t="s">
        <v>153</v>
      </c>
      <c r="D125" s="18" t="s">
        <v>495</v>
      </c>
      <c r="E125" s="18">
        <v>200</v>
      </c>
      <c r="F125" s="15">
        <f>SUM('8'!G113)</f>
        <v>234</v>
      </c>
      <c r="G125" s="15">
        <f>SUM('8'!H113)</f>
        <v>96.6</v>
      </c>
      <c r="H125" s="15">
        <f>SUM('8'!I113)</f>
        <v>83.3</v>
      </c>
    </row>
    <row r="126" spans="1:8" s="10" customFormat="1" ht="18.75">
      <c r="A126" s="4" t="s">
        <v>293</v>
      </c>
      <c r="B126" s="17" t="s">
        <v>118</v>
      </c>
      <c r="C126" s="17" t="s">
        <v>67</v>
      </c>
      <c r="D126" s="18"/>
      <c r="E126" s="18"/>
      <c r="F126" s="15">
        <f>SUM(F127)</f>
        <v>4178.3999999999996</v>
      </c>
      <c r="G126" s="15">
        <f t="shared" ref="G126:H128" si="56">SUM(G127)</f>
        <v>5412.8</v>
      </c>
      <c r="H126" s="15">
        <f t="shared" si="56"/>
        <v>5412.8</v>
      </c>
    </row>
    <row r="127" spans="1:8" s="10" customFormat="1" ht="75">
      <c r="A127" s="4" t="s">
        <v>493</v>
      </c>
      <c r="B127" s="17" t="s">
        <v>118</v>
      </c>
      <c r="C127" s="17" t="s">
        <v>67</v>
      </c>
      <c r="D127" s="18" t="s">
        <v>268</v>
      </c>
      <c r="E127" s="18"/>
      <c r="F127" s="15">
        <f>SUM(F128)</f>
        <v>4178.3999999999996</v>
      </c>
      <c r="G127" s="15">
        <f t="shared" si="56"/>
        <v>5412.8</v>
      </c>
      <c r="H127" s="15">
        <f t="shared" si="56"/>
        <v>5412.8</v>
      </c>
    </row>
    <row r="128" spans="1:8" s="10" customFormat="1" ht="56.25">
      <c r="A128" s="4" t="s">
        <v>288</v>
      </c>
      <c r="B128" s="17" t="s">
        <v>118</v>
      </c>
      <c r="C128" s="17" t="s">
        <v>67</v>
      </c>
      <c r="D128" s="18" t="s">
        <v>284</v>
      </c>
      <c r="E128" s="18"/>
      <c r="F128" s="15">
        <f>SUM(F129)</f>
        <v>4178.3999999999996</v>
      </c>
      <c r="G128" s="15">
        <f t="shared" si="56"/>
        <v>5412.8</v>
      </c>
      <c r="H128" s="15">
        <f t="shared" si="56"/>
        <v>5412.8</v>
      </c>
    </row>
    <row r="129" spans="1:9" s="10" customFormat="1" ht="56.25">
      <c r="A129" s="4" t="s">
        <v>296</v>
      </c>
      <c r="B129" s="17" t="s">
        <v>118</v>
      </c>
      <c r="C129" s="17" t="s">
        <v>67</v>
      </c>
      <c r="D129" s="18" t="s">
        <v>294</v>
      </c>
      <c r="E129" s="18"/>
      <c r="F129" s="15">
        <f>SUM(F130+F131)</f>
        <v>4178.3999999999996</v>
      </c>
      <c r="G129" s="15">
        <f t="shared" ref="G129:H129" si="57">SUM(G130+G131)</f>
        <v>5412.8</v>
      </c>
      <c r="H129" s="15">
        <f t="shared" si="57"/>
        <v>5412.8</v>
      </c>
    </row>
    <row r="130" spans="1:9" s="10" customFormat="1" ht="75">
      <c r="A130" s="4" t="s">
        <v>699</v>
      </c>
      <c r="B130" s="17" t="s">
        <v>118</v>
      </c>
      <c r="C130" s="17" t="s">
        <v>67</v>
      </c>
      <c r="D130" s="18" t="s">
        <v>295</v>
      </c>
      <c r="E130" s="18">
        <v>200</v>
      </c>
      <c r="F130" s="15">
        <f>SUM('8'!G118)</f>
        <v>796.8</v>
      </c>
      <c r="G130" s="15">
        <f>SUM('8'!H118)</f>
        <v>4000</v>
      </c>
      <c r="H130" s="15">
        <f>SUM('8'!I118)</f>
        <v>4000</v>
      </c>
    </row>
    <row r="131" spans="1:9" s="10" customFormat="1" ht="93.75">
      <c r="A131" s="4" t="s">
        <v>714</v>
      </c>
      <c r="B131" s="17" t="s">
        <v>118</v>
      </c>
      <c r="C131" s="17" t="s">
        <v>67</v>
      </c>
      <c r="D131" s="18" t="s">
        <v>711</v>
      </c>
      <c r="E131" s="18">
        <v>200</v>
      </c>
      <c r="F131" s="15">
        <f>'8'!G119</f>
        <v>3381.6</v>
      </c>
      <c r="G131" s="15">
        <f>'8'!H119</f>
        <v>1412.8</v>
      </c>
      <c r="H131" s="15">
        <f>'8'!I119</f>
        <v>1412.8</v>
      </c>
    </row>
    <row r="132" spans="1:9" s="10" customFormat="1" ht="18.75">
      <c r="A132" s="4" t="s">
        <v>287</v>
      </c>
      <c r="B132" s="17" t="s">
        <v>118</v>
      </c>
      <c r="C132" s="17" t="s">
        <v>145</v>
      </c>
      <c r="D132" s="18"/>
      <c r="E132" s="18"/>
      <c r="F132" s="15">
        <f>SUM(F133)</f>
        <v>104492.9</v>
      </c>
      <c r="G132" s="15">
        <f t="shared" ref="G132:H132" si="58">SUM(G133)</f>
        <v>53835.4</v>
      </c>
      <c r="H132" s="15">
        <f t="shared" si="58"/>
        <v>55912.4</v>
      </c>
    </row>
    <row r="133" spans="1:9" s="10" customFormat="1" ht="75">
      <c r="A133" s="4" t="s">
        <v>493</v>
      </c>
      <c r="B133" s="17" t="s">
        <v>118</v>
      </c>
      <c r="C133" s="17" t="s">
        <v>145</v>
      </c>
      <c r="D133" s="18" t="s">
        <v>268</v>
      </c>
      <c r="E133" s="18"/>
      <c r="F133" s="15">
        <f>SUM(F134)</f>
        <v>104492.9</v>
      </c>
      <c r="G133" s="15">
        <f t="shared" ref="G133:H133" si="59">SUM(G134)</f>
        <v>53835.4</v>
      </c>
      <c r="H133" s="15">
        <f t="shared" si="59"/>
        <v>55912.4</v>
      </c>
    </row>
    <row r="134" spans="1:9" s="10" customFormat="1" ht="56.25">
      <c r="A134" s="4" t="s">
        <v>288</v>
      </c>
      <c r="B134" s="17" t="s">
        <v>118</v>
      </c>
      <c r="C134" s="17" t="s">
        <v>145</v>
      </c>
      <c r="D134" s="18" t="s">
        <v>284</v>
      </c>
      <c r="E134" s="18"/>
      <c r="F134" s="15">
        <f>SUM(F135)</f>
        <v>104492.9</v>
      </c>
      <c r="G134" s="15">
        <f t="shared" ref="G134:H134" si="60">SUM(G135)</f>
        <v>53835.4</v>
      </c>
      <c r="H134" s="15">
        <f t="shared" si="60"/>
        <v>55912.4</v>
      </c>
    </row>
    <row r="135" spans="1:9" s="10" customFormat="1" ht="56.25">
      <c r="A135" s="4" t="s">
        <v>289</v>
      </c>
      <c r="B135" s="17" t="s">
        <v>118</v>
      </c>
      <c r="C135" s="17" t="s">
        <v>145</v>
      </c>
      <c r="D135" s="18" t="s">
        <v>285</v>
      </c>
      <c r="E135" s="18"/>
      <c r="F135" s="15">
        <f>SUM(F136:F139)</f>
        <v>104492.9</v>
      </c>
      <c r="G135" s="15">
        <f t="shared" ref="G135:H135" si="61">SUM(G136:G139)</f>
        <v>53835.4</v>
      </c>
      <c r="H135" s="15">
        <f t="shared" si="61"/>
        <v>55912.4</v>
      </c>
    </row>
    <row r="136" spans="1:9" s="10" customFormat="1" ht="75">
      <c r="A136" s="4" t="s">
        <v>290</v>
      </c>
      <c r="B136" s="17" t="s">
        <v>118</v>
      </c>
      <c r="C136" s="17" t="s">
        <v>145</v>
      </c>
      <c r="D136" s="18" t="s">
        <v>651</v>
      </c>
      <c r="E136" s="18">
        <v>500</v>
      </c>
      <c r="F136" s="15">
        <f>SUM('8'!G124)</f>
        <v>38006.5</v>
      </c>
      <c r="G136" s="15">
        <f>SUM('8'!H124)</f>
        <v>0</v>
      </c>
      <c r="H136" s="15">
        <f>SUM('8'!I124)</f>
        <v>0</v>
      </c>
    </row>
    <row r="137" spans="1:9" s="10" customFormat="1" ht="75">
      <c r="A137" s="4" t="s">
        <v>290</v>
      </c>
      <c r="B137" s="17" t="s">
        <v>118</v>
      </c>
      <c r="C137" s="17" t="s">
        <v>145</v>
      </c>
      <c r="D137" s="18" t="s">
        <v>286</v>
      </c>
      <c r="E137" s="18">
        <v>500</v>
      </c>
      <c r="F137" s="15">
        <f>SUM('8'!G125)</f>
        <v>50153.4</v>
      </c>
      <c r="G137" s="15">
        <f>SUM('8'!H125)</f>
        <v>36106.400000000001</v>
      </c>
      <c r="H137" s="15">
        <f>SUM('8'!I125)</f>
        <v>36106.400000000001</v>
      </c>
    </row>
    <row r="138" spans="1:9" s="10" customFormat="1" ht="75">
      <c r="A138" s="4" t="s">
        <v>290</v>
      </c>
      <c r="B138" s="17" t="s">
        <v>118</v>
      </c>
      <c r="C138" s="17" t="s">
        <v>145</v>
      </c>
      <c r="D138" s="18" t="s">
        <v>292</v>
      </c>
      <c r="E138" s="18">
        <v>500</v>
      </c>
      <c r="F138" s="15">
        <f>'8'!G127</f>
        <v>16182.1</v>
      </c>
      <c r="G138" s="15">
        <f>'8'!H127</f>
        <v>17729</v>
      </c>
      <c r="H138" s="15">
        <f>'8'!I127</f>
        <v>19806</v>
      </c>
      <c r="I138" s="19">
        <f>SUM(F137:F138)</f>
        <v>66335.5</v>
      </c>
    </row>
    <row r="139" spans="1:9" s="10" customFormat="1" ht="112.5">
      <c r="A139" s="4" t="s">
        <v>291</v>
      </c>
      <c r="B139" s="17" t="s">
        <v>118</v>
      </c>
      <c r="C139" s="17" t="s">
        <v>145</v>
      </c>
      <c r="D139" s="18" t="s">
        <v>292</v>
      </c>
      <c r="E139" s="18">
        <v>200</v>
      </c>
      <c r="F139" s="15">
        <f>SUM('8'!G126)</f>
        <v>150.9</v>
      </c>
      <c r="G139" s="15">
        <f>SUM('8'!H126)</f>
        <v>0</v>
      </c>
      <c r="H139" s="15">
        <f>SUM('8'!I126)</f>
        <v>0</v>
      </c>
    </row>
    <row r="140" spans="1:9" s="10" customFormat="1" ht="18.75">
      <c r="A140" s="35" t="s">
        <v>184</v>
      </c>
      <c r="B140" s="17" t="s">
        <v>118</v>
      </c>
      <c r="C140" s="17" t="s">
        <v>183</v>
      </c>
      <c r="D140" s="18"/>
      <c r="E140" s="18"/>
      <c r="F140" s="15">
        <f>SUM(F164+F151+F141+F159)</f>
        <v>16620.2</v>
      </c>
      <c r="G140" s="15">
        <f>SUM(G164+G151+G141+G159)</f>
        <v>10643.8</v>
      </c>
      <c r="H140" s="15">
        <f>SUM(H164+H151+H141+H159)</f>
        <v>9262.7999999999993</v>
      </c>
    </row>
    <row r="141" spans="1:9" s="10" customFormat="1" ht="75">
      <c r="A141" s="4" t="s">
        <v>493</v>
      </c>
      <c r="B141" s="17" t="s">
        <v>118</v>
      </c>
      <c r="C141" s="17" t="s">
        <v>183</v>
      </c>
      <c r="D141" s="18" t="s">
        <v>268</v>
      </c>
      <c r="E141" s="18"/>
      <c r="F141" s="15">
        <f>SUM(F145+F142+F148)</f>
        <v>1360.1</v>
      </c>
      <c r="G141" s="15">
        <f t="shared" ref="G141:H141" si="62">SUM(G145+G142+G148)</f>
        <v>3101</v>
      </c>
      <c r="H141" s="15">
        <f t="shared" si="62"/>
        <v>2550</v>
      </c>
    </row>
    <row r="142" spans="1:9" s="10" customFormat="1" ht="18.75">
      <c r="A142" s="7" t="s">
        <v>272</v>
      </c>
      <c r="B142" s="17" t="s">
        <v>118</v>
      </c>
      <c r="C142" s="17" t="s">
        <v>183</v>
      </c>
      <c r="D142" s="18" t="s">
        <v>269</v>
      </c>
      <c r="E142" s="18"/>
      <c r="F142" s="15">
        <f>F143</f>
        <v>25.6</v>
      </c>
      <c r="G142" s="15">
        <f t="shared" ref="G142:H142" si="63">G143</f>
        <v>0</v>
      </c>
      <c r="H142" s="15">
        <f t="shared" si="63"/>
        <v>0</v>
      </c>
    </row>
    <row r="143" spans="1:9" s="10" customFormat="1" ht="75">
      <c r="A143" s="4" t="s">
        <v>277</v>
      </c>
      <c r="B143" s="17" t="s">
        <v>118</v>
      </c>
      <c r="C143" s="17" t="s">
        <v>183</v>
      </c>
      <c r="D143" s="18" t="s">
        <v>276</v>
      </c>
      <c r="E143" s="18"/>
      <c r="F143" s="15">
        <f>F144</f>
        <v>25.6</v>
      </c>
      <c r="G143" s="15">
        <f t="shared" ref="G143:H143" si="64">G144</f>
        <v>0</v>
      </c>
      <c r="H143" s="15">
        <f t="shared" si="64"/>
        <v>0</v>
      </c>
    </row>
    <row r="144" spans="1:9" s="10" customFormat="1" ht="56.25">
      <c r="A144" s="4" t="s">
        <v>526</v>
      </c>
      <c r="B144" s="17" t="s">
        <v>118</v>
      </c>
      <c r="C144" s="17" t="s">
        <v>183</v>
      </c>
      <c r="D144" s="18" t="s">
        <v>525</v>
      </c>
      <c r="E144" s="18">
        <v>200</v>
      </c>
      <c r="F144" s="15">
        <f>'8'!G132</f>
        <v>25.6</v>
      </c>
      <c r="G144" s="15">
        <f>'8'!H132</f>
        <v>0</v>
      </c>
      <c r="H144" s="15">
        <f>'8'!I132</f>
        <v>0</v>
      </c>
    </row>
    <row r="145" spans="1:8" s="10" customFormat="1" ht="75">
      <c r="A145" s="4" t="s">
        <v>300</v>
      </c>
      <c r="B145" s="17" t="s">
        <v>118</v>
      </c>
      <c r="C145" s="17" t="s">
        <v>183</v>
      </c>
      <c r="D145" s="18" t="s">
        <v>297</v>
      </c>
      <c r="E145" s="18"/>
      <c r="F145" s="15">
        <f>SUM(F146)</f>
        <v>1334.5</v>
      </c>
      <c r="G145" s="15">
        <f t="shared" ref="G145:H145" si="65">SUM(G146)</f>
        <v>3101</v>
      </c>
      <c r="H145" s="15">
        <f t="shared" si="65"/>
        <v>2550</v>
      </c>
    </row>
    <row r="146" spans="1:8" s="10" customFormat="1" ht="37.5">
      <c r="A146" s="4" t="s">
        <v>301</v>
      </c>
      <c r="B146" s="17" t="s">
        <v>118</v>
      </c>
      <c r="C146" s="17" t="s">
        <v>183</v>
      </c>
      <c r="D146" s="18" t="s">
        <v>298</v>
      </c>
      <c r="E146" s="18"/>
      <c r="F146" s="15">
        <f>SUM(F147)</f>
        <v>1334.5</v>
      </c>
      <c r="G146" s="15">
        <f t="shared" ref="G146:H146" si="66">SUM(G147)</f>
        <v>3101</v>
      </c>
      <c r="H146" s="15">
        <f t="shared" si="66"/>
        <v>2550</v>
      </c>
    </row>
    <row r="147" spans="1:8" s="10" customFormat="1" ht="75">
      <c r="A147" s="4" t="s">
        <v>302</v>
      </c>
      <c r="B147" s="17" t="s">
        <v>118</v>
      </c>
      <c r="C147" s="17" t="s">
        <v>183</v>
      </c>
      <c r="D147" s="18" t="s">
        <v>299</v>
      </c>
      <c r="E147" s="18">
        <v>200</v>
      </c>
      <c r="F147" s="15">
        <f>SUM('8'!G135)</f>
        <v>1334.5</v>
      </c>
      <c r="G147" s="15">
        <f>SUM('8'!H135)</f>
        <v>3101</v>
      </c>
      <c r="H147" s="15">
        <f>SUM('8'!I135)</f>
        <v>2550</v>
      </c>
    </row>
    <row r="148" spans="1:8" s="10" customFormat="1" ht="56.25">
      <c r="A148" s="4" t="s">
        <v>574</v>
      </c>
      <c r="B148" s="17" t="s">
        <v>118</v>
      </c>
      <c r="C148" s="17" t="s">
        <v>183</v>
      </c>
      <c r="D148" s="18" t="s">
        <v>573</v>
      </c>
      <c r="E148" s="18"/>
      <c r="F148" s="15">
        <f>SUM(F149)</f>
        <v>0</v>
      </c>
      <c r="G148" s="15">
        <f t="shared" ref="G148:H149" si="67">SUM(G149)</f>
        <v>0</v>
      </c>
      <c r="H148" s="15">
        <f t="shared" si="67"/>
        <v>0</v>
      </c>
    </row>
    <row r="149" spans="1:8" s="10" customFormat="1" ht="37.5">
      <c r="A149" s="4" t="s">
        <v>577</v>
      </c>
      <c r="B149" s="17" t="s">
        <v>118</v>
      </c>
      <c r="C149" s="17" t="s">
        <v>183</v>
      </c>
      <c r="D149" s="18" t="s">
        <v>575</v>
      </c>
      <c r="E149" s="18"/>
      <c r="F149" s="15">
        <f>SUM(F150)</f>
        <v>0</v>
      </c>
      <c r="G149" s="15">
        <f t="shared" si="67"/>
        <v>0</v>
      </c>
      <c r="H149" s="15">
        <f t="shared" si="67"/>
        <v>0</v>
      </c>
    </row>
    <row r="150" spans="1:8" s="10" customFormat="1" ht="37.5">
      <c r="A150" s="4" t="s">
        <v>577</v>
      </c>
      <c r="B150" s="17" t="s">
        <v>118</v>
      </c>
      <c r="C150" s="17" t="s">
        <v>183</v>
      </c>
      <c r="D150" s="18" t="s">
        <v>576</v>
      </c>
      <c r="E150" s="18">
        <v>500</v>
      </c>
      <c r="F150" s="15">
        <f>SUM('8'!G138)</f>
        <v>0</v>
      </c>
      <c r="G150" s="15">
        <f>SUM('8'!H138)</f>
        <v>0</v>
      </c>
      <c r="H150" s="15">
        <f>SUM('8'!I138)</f>
        <v>0</v>
      </c>
    </row>
    <row r="151" spans="1:8" s="10" customFormat="1" ht="56.25">
      <c r="A151" s="4" t="s">
        <v>157</v>
      </c>
      <c r="B151" s="17" t="s">
        <v>118</v>
      </c>
      <c r="C151" s="17" t="s">
        <v>183</v>
      </c>
      <c r="D151" s="18" t="s">
        <v>158</v>
      </c>
      <c r="E151" s="18"/>
      <c r="F151" s="15">
        <f>SUM(F152)</f>
        <v>10764.1</v>
      </c>
      <c r="G151" s="15">
        <f t="shared" ref="G151:H151" si="68">SUM(G152)</f>
        <v>4100</v>
      </c>
      <c r="H151" s="15">
        <f t="shared" si="68"/>
        <v>4200</v>
      </c>
    </row>
    <row r="152" spans="1:8" s="10" customFormat="1" ht="37.5">
      <c r="A152" s="35" t="s">
        <v>617</v>
      </c>
      <c r="B152" s="17" t="s">
        <v>118</v>
      </c>
      <c r="C152" s="17" t="s">
        <v>183</v>
      </c>
      <c r="D152" s="18" t="s">
        <v>241</v>
      </c>
      <c r="E152" s="18"/>
      <c r="F152" s="15">
        <f>SUM(F153+F156)</f>
        <v>10764.1</v>
      </c>
      <c r="G152" s="15">
        <f t="shared" ref="G152:H152" si="69">SUM(G153)</f>
        <v>4100</v>
      </c>
      <c r="H152" s="15">
        <f t="shared" si="69"/>
        <v>4200</v>
      </c>
    </row>
    <row r="153" spans="1:8" s="10" customFormat="1" ht="37.5">
      <c r="A153" s="35" t="s">
        <v>618</v>
      </c>
      <c r="B153" s="17" t="s">
        <v>118</v>
      </c>
      <c r="C153" s="17" t="s">
        <v>183</v>
      </c>
      <c r="D153" s="18" t="s">
        <v>242</v>
      </c>
      <c r="E153" s="18"/>
      <c r="F153" s="15">
        <f>SUM(F154:F155)</f>
        <v>7289.3</v>
      </c>
      <c r="G153" s="15">
        <f t="shared" ref="G153:H153" si="70">SUM(G154:G155)</f>
        <v>4100</v>
      </c>
      <c r="H153" s="15">
        <f t="shared" si="70"/>
        <v>4200</v>
      </c>
    </row>
    <row r="154" spans="1:8" s="10" customFormat="1" ht="93.75">
      <c r="A154" s="35" t="s">
        <v>619</v>
      </c>
      <c r="B154" s="17" t="s">
        <v>118</v>
      </c>
      <c r="C154" s="17" t="s">
        <v>183</v>
      </c>
      <c r="D154" s="18" t="s">
        <v>243</v>
      </c>
      <c r="E154" s="18">
        <v>800</v>
      </c>
      <c r="F154" s="15">
        <f>SUM('8'!G142)</f>
        <v>7289.3</v>
      </c>
      <c r="G154" s="15">
        <f>SUM('8'!H142)</f>
        <v>4100</v>
      </c>
      <c r="H154" s="15">
        <f>SUM('8'!I142)</f>
        <v>4200</v>
      </c>
    </row>
    <row r="155" spans="1:8" s="10" customFormat="1" ht="93.75">
      <c r="A155" s="35" t="s">
        <v>620</v>
      </c>
      <c r="B155" s="17" t="s">
        <v>118</v>
      </c>
      <c r="C155" s="17" t="s">
        <v>183</v>
      </c>
      <c r="D155" s="18" t="s">
        <v>519</v>
      </c>
      <c r="E155" s="18">
        <v>800</v>
      </c>
      <c r="F155" s="15">
        <f>SUM('8'!G143)</f>
        <v>0</v>
      </c>
      <c r="G155" s="15">
        <f>SUM('8'!H143)</f>
        <v>0</v>
      </c>
      <c r="H155" s="15">
        <f>SUM('8'!I143)</f>
        <v>0</v>
      </c>
    </row>
    <row r="156" spans="1:8" s="10" customFormat="1" ht="37.5">
      <c r="A156" s="4" t="s">
        <v>621</v>
      </c>
      <c r="B156" s="17" t="s">
        <v>118</v>
      </c>
      <c r="C156" s="17" t="s">
        <v>183</v>
      </c>
      <c r="D156" s="18" t="s">
        <v>579</v>
      </c>
      <c r="E156" s="18"/>
      <c r="F156" s="15">
        <f>F157+F158</f>
        <v>3474.8</v>
      </c>
      <c r="G156" s="15">
        <f t="shared" ref="G156:H156" si="71">G157</f>
        <v>0</v>
      </c>
      <c r="H156" s="15">
        <f t="shared" si="71"/>
        <v>0</v>
      </c>
    </row>
    <row r="157" spans="1:8" s="10" customFormat="1" ht="93.75">
      <c r="A157" s="4" t="s">
        <v>581</v>
      </c>
      <c r="B157" s="17" t="s">
        <v>118</v>
      </c>
      <c r="C157" s="17" t="s">
        <v>183</v>
      </c>
      <c r="D157" s="18" t="s">
        <v>580</v>
      </c>
      <c r="E157" s="18">
        <v>200</v>
      </c>
      <c r="F157" s="15">
        <f>SUM('8'!G145)</f>
        <v>0</v>
      </c>
      <c r="G157" s="15">
        <f>SUM('8'!H145)</f>
        <v>0</v>
      </c>
      <c r="H157" s="15">
        <f>SUM('8'!I145)</f>
        <v>0</v>
      </c>
    </row>
    <row r="158" spans="1:8" s="10" customFormat="1" ht="37.5">
      <c r="A158" s="4" t="s">
        <v>621</v>
      </c>
      <c r="B158" s="17" t="s">
        <v>118</v>
      </c>
      <c r="C158" s="17" t="s">
        <v>183</v>
      </c>
      <c r="D158" s="18" t="s">
        <v>769</v>
      </c>
      <c r="E158" s="18">
        <v>200</v>
      </c>
      <c r="F158" s="15">
        <f>'8'!G146</f>
        <v>3474.8</v>
      </c>
      <c r="G158" s="15">
        <f>'8'!H146</f>
        <v>0</v>
      </c>
      <c r="H158" s="15">
        <f>'8'!I146</f>
        <v>0</v>
      </c>
    </row>
    <row r="159" spans="1:8" s="10" customFormat="1" ht="112.5">
      <c r="A159" s="4" t="s">
        <v>680</v>
      </c>
      <c r="B159" s="17" t="s">
        <v>118</v>
      </c>
      <c r="C159" s="17" t="s">
        <v>183</v>
      </c>
      <c r="D159" s="18" t="s">
        <v>14</v>
      </c>
      <c r="E159" s="18"/>
      <c r="F159" s="15">
        <f>F160</f>
        <v>1000</v>
      </c>
      <c r="G159" s="15">
        <f t="shared" ref="G159:H159" si="72">G160</f>
        <v>0</v>
      </c>
      <c r="H159" s="15">
        <f t="shared" si="72"/>
        <v>0</v>
      </c>
    </row>
    <row r="160" spans="1:8" s="10" customFormat="1" ht="75">
      <c r="A160" s="4" t="s">
        <v>27</v>
      </c>
      <c r="B160" s="17" t="s">
        <v>118</v>
      </c>
      <c r="C160" s="17" t="s">
        <v>183</v>
      </c>
      <c r="D160" s="28" t="s">
        <v>28</v>
      </c>
      <c r="E160" s="18"/>
      <c r="F160" s="15">
        <f>F161</f>
        <v>1000</v>
      </c>
      <c r="G160" s="15">
        <f t="shared" ref="G160:H160" si="73">G161</f>
        <v>0</v>
      </c>
      <c r="H160" s="15">
        <f t="shared" si="73"/>
        <v>0</v>
      </c>
    </row>
    <row r="161" spans="1:8" s="10" customFormat="1" ht="75">
      <c r="A161" s="4" t="s">
        <v>682</v>
      </c>
      <c r="B161" s="17" t="s">
        <v>118</v>
      </c>
      <c r="C161" s="17" t="s">
        <v>183</v>
      </c>
      <c r="D161" s="18" t="s">
        <v>28</v>
      </c>
      <c r="E161" s="18"/>
      <c r="F161" s="15">
        <f>F162</f>
        <v>1000</v>
      </c>
      <c r="G161" s="15">
        <f t="shared" ref="G161:H161" si="74">G162</f>
        <v>0</v>
      </c>
      <c r="H161" s="15">
        <f t="shared" si="74"/>
        <v>0</v>
      </c>
    </row>
    <row r="162" spans="1:8" s="10" customFormat="1" ht="37.5">
      <c r="A162" s="4" t="s">
        <v>34</v>
      </c>
      <c r="B162" s="17" t="s">
        <v>118</v>
      </c>
      <c r="C162" s="17" t="s">
        <v>183</v>
      </c>
      <c r="D162" s="18" t="s">
        <v>35</v>
      </c>
      <c r="E162" s="18"/>
      <c r="F162" s="15">
        <f>F163</f>
        <v>1000</v>
      </c>
      <c r="G162" s="15">
        <f t="shared" ref="G162:H162" si="75">G163</f>
        <v>0</v>
      </c>
      <c r="H162" s="15">
        <f t="shared" si="75"/>
        <v>0</v>
      </c>
    </row>
    <row r="163" spans="1:8" s="10" customFormat="1" ht="56.25">
      <c r="A163" s="4" t="s">
        <v>683</v>
      </c>
      <c r="B163" s="17" t="s">
        <v>118</v>
      </c>
      <c r="C163" s="17" t="s">
        <v>183</v>
      </c>
      <c r="D163" s="18" t="s">
        <v>681</v>
      </c>
      <c r="E163" s="18">
        <v>500</v>
      </c>
      <c r="F163" s="15">
        <f>SUM('8'!G151)</f>
        <v>1000</v>
      </c>
      <c r="G163" s="15">
        <f>SUM('8'!H151)</f>
        <v>0</v>
      </c>
      <c r="H163" s="15">
        <f>SUM('8'!I151)</f>
        <v>0</v>
      </c>
    </row>
    <row r="164" spans="1:8" s="10" customFormat="1" ht="56.25">
      <c r="A164" s="4" t="s">
        <v>154</v>
      </c>
      <c r="B164" s="17" t="s">
        <v>118</v>
      </c>
      <c r="C164" s="17" t="s">
        <v>183</v>
      </c>
      <c r="D164" s="18" t="s">
        <v>127</v>
      </c>
      <c r="E164" s="18"/>
      <c r="F164" s="15">
        <f>SUM(F168+F165)</f>
        <v>3496</v>
      </c>
      <c r="G164" s="15">
        <f t="shared" ref="G164:H164" si="76">SUM(G168+G165)</f>
        <v>3442.8</v>
      </c>
      <c r="H164" s="15">
        <f t="shared" si="76"/>
        <v>2512.8000000000002</v>
      </c>
    </row>
    <row r="165" spans="1:8" s="10" customFormat="1" ht="37.5">
      <c r="A165" s="4" t="s">
        <v>155</v>
      </c>
      <c r="B165" s="17" t="s">
        <v>118</v>
      </c>
      <c r="C165" s="17" t="s">
        <v>183</v>
      </c>
      <c r="D165" s="18" t="s">
        <v>128</v>
      </c>
      <c r="E165" s="18"/>
      <c r="F165" s="15">
        <f>SUM(F166)</f>
        <v>3018.2</v>
      </c>
      <c r="G165" s="15">
        <f t="shared" ref="G165:H165" si="77">SUM(G166)</f>
        <v>3265</v>
      </c>
      <c r="H165" s="15">
        <f t="shared" si="77"/>
        <v>2335</v>
      </c>
    </row>
    <row r="166" spans="1:8" s="10" customFormat="1" ht="56.25">
      <c r="A166" s="4" t="s">
        <v>176</v>
      </c>
      <c r="B166" s="17" t="s">
        <v>118</v>
      </c>
      <c r="C166" s="17" t="s">
        <v>183</v>
      </c>
      <c r="D166" s="18" t="s">
        <v>177</v>
      </c>
      <c r="E166" s="18"/>
      <c r="F166" s="15">
        <f>SUM(F167)</f>
        <v>3018.2</v>
      </c>
      <c r="G166" s="15">
        <f t="shared" ref="G166:H166" si="78">SUM(G167)</f>
        <v>3265</v>
      </c>
      <c r="H166" s="15">
        <f t="shared" si="78"/>
        <v>2335</v>
      </c>
    </row>
    <row r="167" spans="1:8" s="10" customFormat="1" ht="56.25">
      <c r="A167" s="35" t="s">
        <v>181</v>
      </c>
      <c r="B167" s="17" t="s">
        <v>118</v>
      </c>
      <c r="C167" s="17" t="s">
        <v>183</v>
      </c>
      <c r="D167" s="18" t="s">
        <v>179</v>
      </c>
      <c r="E167" s="18">
        <v>200</v>
      </c>
      <c r="F167" s="15">
        <f>SUM('8'!G155)</f>
        <v>3018.2</v>
      </c>
      <c r="G167" s="15">
        <f>SUM('8'!H155)</f>
        <v>3265</v>
      </c>
      <c r="H167" s="15">
        <f>SUM('8'!I155)</f>
        <v>2335</v>
      </c>
    </row>
    <row r="168" spans="1:8" s="10" customFormat="1" ht="37.5">
      <c r="A168" s="4" t="s">
        <v>533</v>
      </c>
      <c r="B168" s="17" t="s">
        <v>118</v>
      </c>
      <c r="C168" s="17" t="s">
        <v>183</v>
      </c>
      <c r="D168" s="18" t="s">
        <v>141</v>
      </c>
      <c r="E168" s="18"/>
      <c r="F168" s="15">
        <f>SUM(F172+F169)</f>
        <v>477.8</v>
      </c>
      <c r="G168" s="15">
        <f t="shared" ref="G168:H168" si="79">SUM(G172+G169)</f>
        <v>177.8</v>
      </c>
      <c r="H168" s="15">
        <f t="shared" si="79"/>
        <v>177.8</v>
      </c>
    </row>
    <row r="169" spans="1:8" s="10" customFormat="1" ht="56.25">
      <c r="A169" s="4" t="s">
        <v>185</v>
      </c>
      <c r="B169" s="17" t="s">
        <v>118</v>
      </c>
      <c r="C169" s="17" t="s">
        <v>183</v>
      </c>
      <c r="D169" s="18" t="s">
        <v>143</v>
      </c>
      <c r="E169" s="18"/>
      <c r="F169" s="15">
        <f>SUM(F171+F170)</f>
        <v>325</v>
      </c>
      <c r="G169" s="15">
        <f t="shared" ref="G169:H169" si="80">SUM(G171+G170)</f>
        <v>25</v>
      </c>
      <c r="H169" s="15">
        <f t="shared" si="80"/>
        <v>25</v>
      </c>
    </row>
    <row r="170" spans="1:8" s="10" customFormat="1" ht="131.25">
      <c r="A170" s="35" t="s">
        <v>780</v>
      </c>
      <c r="B170" s="17" t="s">
        <v>118</v>
      </c>
      <c r="C170" s="17" t="s">
        <v>183</v>
      </c>
      <c r="D170" s="18" t="s">
        <v>144</v>
      </c>
      <c r="E170" s="18">
        <v>200</v>
      </c>
      <c r="F170" s="15">
        <f>'8'!G552</f>
        <v>300</v>
      </c>
      <c r="G170" s="15">
        <f>'8'!H552</f>
        <v>0</v>
      </c>
      <c r="H170" s="15">
        <f>'8'!I552</f>
        <v>0</v>
      </c>
    </row>
    <row r="171" spans="1:8" s="10" customFormat="1" ht="75">
      <c r="A171" s="35" t="s">
        <v>186</v>
      </c>
      <c r="B171" s="17" t="s">
        <v>118</v>
      </c>
      <c r="C171" s="17" t="s">
        <v>183</v>
      </c>
      <c r="D171" s="18" t="s">
        <v>193</v>
      </c>
      <c r="E171" s="18">
        <v>200</v>
      </c>
      <c r="F171" s="15">
        <f>SUM('8'!G158)</f>
        <v>25</v>
      </c>
      <c r="G171" s="15">
        <f>SUM('8'!H158)</f>
        <v>25</v>
      </c>
      <c r="H171" s="15">
        <f>SUM('8'!I158)</f>
        <v>25</v>
      </c>
    </row>
    <row r="172" spans="1:8" s="10" customFormat="1" ht="56.25">
      <c r="A172" s="4" t="s">
        <v>195</v>
      </c>
      <c r="B172" s="17" t="s">
        <v>118</v>
      </c>
      <c r="C172" s="17" t="s">
        <v>183</v>
      </c>
      <c r="D172" s="18" t="s">
        <v>194</v>
      </c>
      <c r="E172" s="18"/>
      <c r="F172" s="15">
        <f>SUM(F173)</f>
        <v>152.80000000000001</v>
      </c>
      <c r="G172" s="15">
        <f t="shared" ref="G172:H172" si="81">SUM(G173)</f>
        <v>152.80000000000001</v>
      </c>
      <c r="H172" s="15">
        <f t="shared" si="81"/>
        <v>152.80000000000001</v>
      </c>
    </row>
    <row r="173" spans="1:8" s="10" customFormat="1" ht="18.75">
      <c r="A173" s="35" t="s">
        <v>813</v>
      </c>
      <c r="B173" s="17" t="s">
        <v>118</v>
      </c>
      <c r="C173" s="17" t="s">
        <v>183</v>
      </c>
      <c r="D173" s="18" t="s">
        <v>196</v>
      </c>
      <c r="E173" s="18">
        <v>500</v>
      </c>
      <c r="F173" s="15">
        <f>SUM('8'!G160)</f>
        <v>152.80000000000001</v>
      </c>
      <c r="G173" s="15">
        <f>SUM('8'!H160)</f>
        <v>152.80000000000001</v>
      </c>
      <c r="H173" s="15">
        <f>SUM('8'!I160)</f>
        <v>152.80000000000001</v>
      </c>
    </row>
    <row r="174" spans="1:8" s="10" customFormat="1" ht="21" customHeight="1">
      <c r="A174" s="86" t="s">
        <v>260</v>
      </c>
      <c r="B174" s="85" t="s">
        <v>153</v>
      </c>
      <c r="C174" s="85"/>
      <c r="D174" s="84"/>
      <c r="E174" s="41"/>
      <c r="F174" s="42">
        <f>SUM(F190+F200+F180+F175)</f>
        <v>184778</v>
      </c>
      <c r="G174" s="42">
        <f t="shared" ref="G174:H174" si="82">SUM(G190+G200+G180)</f>
        <v>21195.39</v>
      </c>
      <c r="H174" s="42">
        <f t="shared" si="82"/>
        <v>11110.400000000001</v>
      </c>
    </row>
    <row r="175" spans="1:8" s="10" customFormat="1" ht="21" customHeight="1">
      <c r="A175" s="1" t="s">
        <v>697</v>
      </c>
      <c r="B175" s="17" t="s">
        <v>153</v>
      </c>
      <c r="C175" s="17" t="s">
        <v>9</v>
      </c>
      <c r="D175" s="29"/>
      <c r="E175" s="41"/>
      <c r="F175" s="15">
        <f>F176</f>
        <v>5.0999999999999996</v>
      </c>
      <c r="G175" s="15">
        <f>G176</f>
        <v>0</v>
      </c>
      <c r="H175" s="15">
        <f>H176</f>
        <v>0</v>
      </c>
    </row>
    <row r="176" spans="1:8" s="10" customFormat="1" ht="59.45" customHeight="1">
      <c r="A176" s="4" t="s">
        <v>154</v>
      </c>
      <c r="B176" s="17" t="s">
        <v>153</v>
      </c>
      <c r="C176" s="17" t="s">
        <v>9</v>
      </c>
      <c r="D176" s="29" t="s">
        <v>127</v>
      </c>
      <c r="E176" s="41"/>
      <c r="F176" s="15">
        <f>F177</f>
        <v>5.0999999999999996</v>
      </c>
      <c r="G176" s="20">
        <v>0</v>
      </c>
      <c r="H176" s="20">
        <v>0</v>
      </c>
    </row>
    <row r="177" spans="1:8" s="10" customFormat="1" ht="40.9" customHeight="1">
      <c r="A177" s="4" t="s">
        <v>155</v>
      </c>
      <c r="B177" s="17" t="s">
        <v>153</v>
      </c>
      <c r="C177" s="17" t="s">
        <v>9</v>
      </c>
      <c r="D177" s="18" t="s">
        <v>128</v>
      </c>
      <c r="E177" s="41"/>
      <c r="F177" s="15">
        <f>F178</f>
        <v>5.0999999999999996</v>
      </c>
      <c r="G177" s="20">
        <v>0</v>
      </c>
      <c r="H177" s="20">
        <v>0</v>
      </c>
    </row>
    <row r="178" spans="1:8" s="10" customFormat="1" ht="54.6" customHeight="1">
      <c r="A178" s="4" t="s">
        <v>176</v>
      </c>
      <c r="B178" s="17" t="s">
        <v>153</v>
      </c>
      <c r="C178" s="17" t="s">
        <v>9</v>
      </c>
      <c r="D178" s="18" t="s">
        <v>177</v>
      </c>
      <c r="E178" s="41"/>
      <c r="F178" s="15">
        <f>F179</f>
        <v>5.0999999999999996</v>
      </c>
      <c r="G178" s="20">
        <v>0</v>
      </c>
      <c r="H178" s="20">
        <v>0</v>
      </c>
    </row>
    <row r="179" spans="1:8" s="10" customFormat="1" ht="61.9" customHeight="1">
      <c r="A179" s="4" t="s">
        <v>181</v>
      </c>
      <c r="B179" s="17" t="s">
        <v>153</v>
      </c>
      <c r="C179" s="17" t="s">
        <v>9</v>
      </c>
      <c r="D179" s="18" t="s">
        <v>179</v>
      </c>
      <c r="E179" s="29">
        <v>600</v>
      </c>
      <c r="F179" s="20">
        <f>'8'!G166</f>
        <v>5.0999999999999996</v>
      </c>
      <c r="G179" s="20">
        <f>'8'!H166</f>
        <v>0</v>
      </c>
      <c r="H179" s="20">
        <f>'8'!I166</f>
        <v>0</v>
      </c>
    </row>
    <row r="180" spans="1:8" s="10" customFormat="1" ht="18.75">
      <c r="A180" s="1" t="s">
        <v>676</v>
      </c>
      <c r="B180" s="17" t="s">
        <v>153</v>
      </c>
      <c r="C180" s="17" t="s">
        <v>174</v>
      </c>
      <c r="D180" s="18"/>
      <c r="E180" s="18"/>
      <c r="F180" s="20">
        <f>F181</f>
        <v>16610.599999999999</v>
      </c>
      <c r="G180" s="20">
        <f t="shared" ref="G180:H182" si="83">G181</f>
        <v>16159.900000000001</v>
      </c>
      <c r="H180" s="20">
        <f t="shared" si="83"/>
        <v>3898.2</v>
      </c>
    </row>
    <row r="181" spans="1:8" s="10" customFormat="1" ht="75">
      <c r="A181" s="4" t="s">
        <v>493</v>
      </c>
      <c r="B181" s="17" t="s">
        <v>153</v>
      </c>
      <c r="C181" s="17" t="s">
        <v>174</v>
      </c>
      <c r="D181" s="29" t="s">
        <v>268</v>
      </c>
      <c r="E181" s="18"/>
      <c r="F181" s="20">
        <f>F182+F187</f>
        <v>16610.599999999999</v>
      </c>
      <c r="G181" s="20">
        <f t="shared" ref="G181:H181" si="84">G182+G187</f>
        <v>16159.900000000001</v>
      </c>
      <c r="H181" s="20">
        <f t="shared" si="84"/>
        <v>3898.2</v>
      </c>
    </row>
    <row r="182" spans="1:8" s="10" customFormat="1" ht="18.75">
      <c r="A182" s="1" t="s">
        <v>677</v>
      </c>
      <c r="B182" s="17" t="s">
        <v>153</v>
      </c>
      <c r="C182" s="17" t="s">
        <v>174</v>
      </c>
      <c r="D182" s="18" t="s">
        <v>269</v>
      </c>
      <c r="E182" s="18"/>
      <c r="F182" s="20">
        <f>F183</f>
        <v>16610.599999999999</v>
      </c>
      <c r="G182" s="20">
        <f t="shared" si="83"/>
        <v>12261.7</v>
      </c>
      <c r="H182" s="20">
        <f t="shared" si="83"/>
        <v>0</v>
      </c>
    </row>
    <row r="183" spans="1:8" s="10" customFormat="1" ht="68.25" customHeight="1">
      <c r="A183" s="1" t="s">
        <v>277</v>
      </c>
      <c r="B183" s="17" t="s">
        <v>153</v>
      </c>
      <c r="C183" s="17" t="s">
        <v>174</v>
      </c>
      <c r="D183" s="18" t="s">
        <v>276</v>
      </c>
      <c r="E183" s="18"/>
      <c r="F183" s="20">
        <f>F184+F185+F186</f>
        <v>16610.599999999999</v>
      </c>
      <c r="G183" s="20">
        <f>G184+G185+G186</f>
        <v>12261.7</v>
      </c>
      <c r="H183" s="20">
        <f>H184+H185+H186</f>
        <v>0</v>
      </c>
    </row>
    <row r="184" spans="1:8" s="10" customFormat="1" ht="37.5">
      <c r="A184" s="4" t="s">
        <v>679</v>
      </c>
      <c r="B184" s="17" t="s">
        <v>153</v>
      </c>
      <c r="C184" s="17" t="s">
        <v>174</v>
      </c>
      <c r="D184" s="18" t="s">
        <v>678</v>
      </c>
      <c r="E184" s="18">
        <v>500</v>
      </c>
      <c r="F184" s="20">
        <f>SUM('8'!G171)</f>
        <v>16610.599999999999</v>
      </c>
      <c r="G184" s="20">
        <f>SUM('8'!H171)</f>
        <v>2559.6999999999998</v>
      </c>
      <c r="H184" s="20">
        <f>SUM('8'!I171)</f>
        <v>0</v>
      </c>
    </row>
    <row r="185" spans="1:8" s="10" customFormat="1" ht="56.25">
      <c r="A185" s="4" t="s">
        <v>715</v>
      </c>
      <c r="B185" s="17" t="s">
        <v>153</v>
      </c>
      <c r="C185" s="17" t="s">
        <v>174</v>
      </c>
      <c r="D185" s="18" t="s">
        <v>705</v>
      </c>
      <c r="E185" s="29">
        <v>500</v>
      </c>
      <c r="F185" s="20">
        <f>'8'!G172</f>
        <v>0</v>
      </c>
      <c r="G185" s="20">
        <f>'8'!H172</f>
        <v>0</v>
      </c>
      <c r="H185" s="20">
        <f>'8'!I172</f>
        <v>0</v>
      </c>
    </row>
    <row r="186" spans="1:8" s="10" customFormat="1" ht="18.75">
      <c r="A186" s="4" t="s">
        <v>817</v>
      </c>
      <c r="B186" s="17" t="s">
        <v>153</v>
      </c>
      <c r="C186" s="17" t="s">
        <v>174</v>
      </c>
      <c r="D186" s="18" t="s">
        <v>706</v>
      </c>
      <c r="E186" s="29">
        <v>500</v>
      </c>
      <c r="F186" s="20">
        <f>'8'!G173</f>
        <v>0</v>
      </c>
      <c r="G186" s="20">
        <f>'8'!H173</f>
        <v>9702</v>
      </c>
      <c r="H186" s="20">
        <f>'8'!I173</f>
        <v>0</v>
      </c>
    </row>
    <row r="187" spans="1:8" s="10" customFormat="1" ht="75">
      <c r="A187" s="4" t="s">
        <v>300</v>
      </c>
      <c r="B187" s="17" t="s">
        <v>153</v>
      </c>
      <c r="C187" s="17" t="s">
        <v>174</v>
      </c>
      <c r="D187" s="18" t="s">
        <v>297</v>
      </c>
      <c r="E187" s="29"/>
      <c r="F187" s="20">
        <f>F188</f>
        <v>0</v>
      </c>
      <c r="G187" s="20">
        <f t="shared" ref="G187:H187" si="85">G188</f>
        <v>3898.2</v>
      </c>
      <c r="H187" s="20">
        <f t="shared" si="85"/>
        <v>3898.2</v>
      </c>
    </row>
    <row r="188" spans="1:8" s="10" customFormat="1" ht="37.5">
      <c r="A188" s="4" t="s">
        <v>301</v>
      </c>
      <c r="B188" s="17" t="s">
        <v>153</v>
      </c>
      <c r="C188" s="17" t="s">
        <v>174</v>
      </c>
      <c r="D188" s="18" t="s">
        <v>298</v>
      </c>
      <c r="E188" s="29"/>
      <c r="F188" s="20">
        <f>F189</f>
        <v>0</v>
      </c>
      <c r="G188" s="20">
        <f t="shared" ref="G188:H188" si="86">G189</f>
        <v>3898.2</v>
      </c>
      <c r="H188" s="20">
        <f t="shared" si="86"/>
        <v>3898.2</v>
      </c>
    </row>
    <row r="189" spans="1:8" s="10" customFormat="1" ht="37.5">
      <c r="A189" s="4" t="s">
        <v>708</v>
      </c>
      <c r="B189" s="17" t="s">
        <v>153</v>
      </c>
      <c r="C189" s="17" t="s">
        <v>174</v>
      </c>
      <c r="D189" s="18" t="s">
        <v>707</v>
      </c>
      <c r="E189" s="29">
        <v>500</v>
      </c>
      <c r="F189" s="20">
        <f>'8'!G176</f>
        <v>0</v>
      </c>
      <c r="G189" s="20">
        <f>'8'!H176</f>
        <v>3898.2</v>
      </c>
      <c r="H189" s="20">
        <f>'8'!I176</f>
        <v>3898.2</v>
      </c>
    </row>
    <row r="190" spans="1:8" s="10" customFormat="1" ht="18.75">
      <c r="A190" s="35" t="s">
        <v>261</v>
      </c>
      <c r="B190" s="17" t="s">
        <v>153</v>
      </c>
      <c r="C190" s="17" t="s">
        <v>46</v>
      </c>
      <c r="D190" s="18"/>
      <c r="E190" s="29"/>
      <c r="F190" s="20">
        <f>SUM(F196+F191)</f>
        <v>8353.9</v>
      </c>
      <c r="G190" s="20">
        <f>SUM(G196+G191)</f>
        <v>5035.49</v>
      </c>
      <c r="H190" s="20">
        <f>SUM(H196+H191)</f>
        <v>7212.2000000000007</v>
      </c>
    </row>
    <row r="191" spans="1:8" s="10" customFormat="1" ht="75">
      <c r="A191" s="4" t="s">
        <v>493</v>
      </c>
      <c r="B191" s="17" t="s">
        <v>153</v>
      </c>
      <c r="C191" s="17" t="s">
        <v>46</v>
      </c>
      <c r="D191" s="29" t="s">
        <v>268</v>
      </c>
      <c r="E191" s="18"/>
      <c r="F191" s="20">
        <f>SUM(F192)</f>
        <v>8353.9</v>
      </c>
      <c r="G191" s="20">
        <f t="shared" ref="G191:H191" si="87">SUM(G192)</f>
        <v>5035.49</v>
      </c>
      <c r="H191" s="20">
        <f t="shared" si="87"/>
        <v>7212.2000000000007</v>
      </c>
    </row>
    <row r="192" spans="1:8" s="10" customFormat="1" ht="56.25">
      <c r="A192" s="4" t="s">
        <v>282</v>
      </c>
      <c r="B192" s="17" t="s">
        <v>153</v>
      </c>
      <c r="C192" s="17" t="s">
        <v>46</v>
      </c>
      <c r="D192" s="29" t="s">
        <v>278</v>
      </c>
      <c r="E192" s="18"/>
      <c r="F192" s="20">
        <f>SUM(F193)</f>
        <v>8353.9</v>
      </c>
      <c r="G192" s="20">
        <f t="shared" ref="G192:H192" si="88">SUM(G193)</f>
        <v>5035.49</v>
      </c>
      <c r="H192" s="20">
        <f t="shared" si="88"/>
        <v>7212.2000000000007</v>
      </c>
    </row>
    <row r="193" spans="1:8" s="10" customFormat="1" ht="75">
      <c r="A193" s="4" t="s">
        <v>503</v>
      </c>
      <c r="B193" s="17" t="s">
        <v>153</v>
      </c>
      <c r="C193" s="17" t="s">
        <v>46</v>
      </c>
      <c r="D193" s="29" t="s">
        <v>279</v>
      </c>
      <c r="E193" s="18"/>
      <c r="F193" s="20">
        <f>SUM(F194:F195)</f>
        <v>8353.9</v>
      </c>
      <c r="G193" s="20">
        <f t="shared" ref="G193:H193" si="89">SUM(G194:G195)</f>
        <v>5035.49</v>
      </c>
      <c r="H193" s="20">
        <f t="shared" si="89"/>
        <v>7212.2000000000007</v>
      </c>
    </row>
    <row r="194" spans="1:8" s="10" customFormat="1" ht="93.75">
      <c r="A194" s="4" t="s">
        <v>543</v>
      </c>
      <c r="B194" s="17" t="s">
        <v>153</v>
      </c>
      <c r="C194" s="17" t="s">
        <v>46</v>
      </c>
      <c r="D194" s="29" t="s">
        <v>281</v>
      </c>
      <c r="E194" s="18">
        <v>500</v>
      </c>
      <c r="F194" s="20">
        <f>SUM('8'!G181)</f>
        <v>5334.5</v>
      </c>
      <c r="G194" s="20">
        <f>SUM('8'!H181)</f>
        <v>2016.09</v>
      </c>
      <c r="H194" s="20">
        <f>SUM('8'!I181)</f>
        <v>4192.8</v>
      </c>
    </row>
    <row r="195" spans="1:8" s="10" customFormat="1" ht="93.75">
      <c r="A195" s="4" t="s">
        <v>283</v>
      </c>
      <c r="B195" s="17" t="s">
        <v>153</v>
      </c>
      <c r="C195" s="17" t="s">
        <v>46</v>
      </c>
      <c r="D195" s="29" t="s">
        <v>280</v>
      </c>
      <c r="E195" s="18">
        <v>500</v>
      </c>
      <c r="F195" s="20">
        <f>SUM('8'!G182)</f>
        <v>3019.4</v>
      </c>
      <c r="G195" s="20">
        <f>SUM('8'!H182)</f>
        <v>3019.4</v>
      </c>
      <c r="H195" s="20">
        <f>SUM('8'!I182)</f>
        <v>3019.4</v>
      </c>
    </row>
    <row r="196" spans="1:8" s="10" customFormat="1" ht="56.25">
      <c r="A196" s="4" t="s">
        <v>157</v>
      </c>
      <c r="B196" s="17" t="s">
        <v>153</v>
      </c>
      <c r="C196" s="17" t="s">
        <v>46</v>
      </c>
      <c r="D196" s="18" t="s">
        <v>158</v>
      </c>
      <c r="E196" s="29"/>
      <c r="F196" s="20">
        <f>SUM(F197)</f>
        <v>0</v>
      </c>
      <c r="G196" s="20">
        <f t="shared" ref="G196:H196" si="90">SUM(G197)</f>
        <v>0</v>
      </c>
      <c r="H196" s="20">
        <f t="shared" si="90"/>
        <v>0</v>
      </c>
    </row>
    <row r="197" spans="1:8" s="10" customFormat="1" ht="37.5">
      <c r="A197" s="4" t="s">
        <v>249</v>
      </c>
      <c r="B197" s="17" t="s">
        <v>153</v>
      </c>
      <c r="C197" s="17" t="s">
        <v>46</v>
      </c>
      <c r="D197" s="18" t="s">
        <v>247</v>
      </c>
      <c r="E197" s="29"/>
      <c r="F197" s="20">
        <f>SUM(F198)</f>
        <v>0</v>
      </c>
      <c r="G197" s="20">
        <f t="shared" ref="G197:H197" si="91">SUM(G198)</f>
        <v>0</v>
      </c>
      <c r="H197" s="20">
        <f t="shared" si="91"/>
        <v>0</v>
      </c>
    </row>
    <row r="198" spans="1:8" s="10" customFormat="1" ht="18.75">
      <c r="A198" s="4" t="s">
        <v>265</v>
      </c>
      <c r="B198" s="17" t="s">
        <v>153</v>
      </c>
      <c r="C198" s="17" t="s">
        <v>46</v>
      </c>
      <c r="D198" s="18" t="s">
        <v>262</v>
      </c>
      <c r="E198" s="29"/>
      <c r="F198" s="20">
        <f>SUM(F199)</f>
        <v>0</v>
      </c>
      <c r="G198" s="20">
        <f t="shared" ref="G198:H198" si="92">SUM(G199)</f>
        <v>0</v>
      </c>
      <c r="H198" s="20">
        <f t="shared" si="92"/>
        <v>0</v>
      </c>
    </row>
    <row r="199" spans="1:8" s="10" customFormat="1" ht="18.75">
      <c r="A199" s="4" t="s">
        <v>263</v>
      </c>
      <c r="B199" s="17" t="s">
        <v>153</v>
      </c>
      <c r="C199" s="17" t="s">
        <v>46</v>
      </c>
      <c r="D199" s="18" t="s">
        <v>264</v>
      </c>
      <c r="E199" s="29">
        <v>500</v>
      </c>
      <c r="F199" s="20">
        <f>SUM('8'!G186)</f>
        <v>0</v>
      </c>
      <c r="G199" s="20">
        <f>SUM('8'!H186)</f>
        <v>0</v>
      </c>
      <c r="H199" s="20">
        <f>SUM('8'!I186)</f>
        <v>0</v>
      </c>
    </row>
    <row r="200" spans="1:8" s="10" customFormat="1" ht="37.5">
      <c r="A200" s="4" t="s">
        <v>275</v>
      </c>
      <c r="B200" s="30" t="s">
        <v>153</v>
      </c>
      <c r="C200" s="30" t="s">
        <v>153</v>
      </c>
      <c r="D200" s="29"/>
      <c r="E200" s="29"/>
      <c r="F200" s="20">
        <f>SUM(F201)</f>
        <v>159808.4</v>
      </c>
      <c r="G200" s="20">
        <f t="shared" ref="G200:H200" si="93">SUM(G201)</f>
        <v>0</v>
      </c>
      <c r="H200" s="20">
        <f t="shared" si="93"/>
        <v>0</v>
      </c>
    </row>
    <row r="201" spans="1:8" s="10" customFormat="1" ht="75">
      <c r="A201" s="4" t="s">
        <v>493</v>
      </c>
      <c r="B201" s="30" t="s">
        <v>153</v>
      </c>
      <c r="C201" s="30" t="s">
        <v>153</v>
      </c>
      <c r="D201" s="29" t="s">
        <v>268</v>
      </c>
      <c r="E201" s="29"/>
      <c r="F201" s="20">
        <f>SUM(F202+F207)</f>
        <v>159808.4</v>
      </c>
      <c r="G201" s="20">
        <f>SUM(G202+G207)</f>
        <v>0</v>
      </c>
      <c r="H201" s="20">
        <f>SUM(H202+H207)</f>
        <v>0</v>
      </c>
    </row>
    <row r="202" spans="1:8" s="10" customFormat="1" ht="18.75">
      <c r="A202" s="4" t="s">
        <v>272</v>
      </c>
      <c r="B202" s="30" t="s">
        <v>153</v>
      </c>
      <c r="C202" s="30" t="s">
        <v>153</v>
      </c>
      <c r="D202" s="29" t="s">
        <v>269</v>
      </c>
      <c r="E202" s="29"/>
      <c r="F202" s="20">
        <f>SUM(F205+F203)</f>
        <v>159808.4</v>
      </c>
      <c r="G202" s="20">
        <f t="shared" ref="G202:H202" si="94">SUM(G205+G203)</f>
        <v>0</v>
      </c>
      <c r="H202" s="20">
        <f t="shared" si="94"/>
        <v>0</v>
      </c>
    </row>
    <row r="203" spans="1:8" s="10" customFormat="1" ht="75">
      <c r="A203" s="4" t="s">
        <v>277</v>
      </c>
      <c r="B203" s="30" t="s">
        <v>153</v>
      </c>
      <c r="C203" s="30" t="s">
        <v>153</v>
      </c>
      <c r="D203" s="29" t="s">
        <v>276</v>
      </c>
      <c r="E203" s="29"/>
      <c r="F203" s="20">
        <f>F204</f>
        <v>27156.5</v>
      </c>
      <c r="G203" s="20">
        <f t="shared" ref="G203:H203" si="95">G204</f>
        <v>0</v>
      </c>
      <c r="H203" s="20">
        <f t="shared" si="95"/>
        <v>0</v>
      </c>
    </row>
    <row r="204" spans="1:8" s="10" customFormat="1" ht="56.25">
      <c r="A204" s="4" t="s">
        <v>583</v>
      </c>
      <c r="B204" s="30" t="s">
        <v>153</v>
      </c>
      <c r="C204" s="30" t="s">
        <v>153</v>
      </c>
      <c r="D204" s="29" t="s">
        <v>693</v>
      </c>
      <c r="E204" s="29">
        <v>500</v>
      </c>
      <c r="F204" s="20">
        <f>SUM('8'!G191)</f>
        <v>27156.5</v>
      </c>
      <c r="G204" s="20">
        <f>SUM('8'!H191)</f>
        <v>0</v>
      </c>
      <c r="H204" s="20">
        <f>SUM('8'!I191)</f>
        <v>0</v>
      </c>
    </row>
    <row r="205" spans="1:8" s="10" customFormat="1" ht="18.75">
      <c r="A205" s="4" t="s">
        <v>582</v>
      </c>
      <c r="B205" s="30" t="s">
        <v>153</v>
      </c>
      <c r="C205" s="30" t="s">
        <v>153</v>
      </c>
      <c r="D205" s="29" t="s">
        <v>626</v>
      </c>
      <c r="E205" s="29"/>
      <c r="F205" s="20">
        <f>SUM(F206)</f>
        <v>132651.9</v>
      </c>
      <c r="G205" s="20">
        <f t="shared" ref="G205:H205" si="96">SUM(G206)</f>
        <v>0</v>
      </c>
      <c r="H205" s="20">
        <f t="shared" si="96"/>
        <v>0</v>
      </c>
    </row>
    <row r="206" spans="1:8" s="10" customFormat="1" ht="75">
      <c r="A206" s="4" t="s">
        <v>535</v>
      </c>
      <c r="B206" s="30" t="s">
        <v>153</v>
      </c>
      <c r="C206" s="30" t="s">
        <v>153</v>
      </c>
      <c r="D206" s="29" t="s">
        <v>623</v>
      </c>
      <c r="E206" s="29">
        <v>500</v>
      </c>
      <c r="F206" s="20">
        <f>SUM('8'!G193)</f>
        <v>132651.9</v>
      </c>
      <c r="G206" s="20">
        <f>SUM('8'!H193)</f>
        <v>0</v>
      </c>
      <c r="H206" s="20">
        <f>SUM('8'!I193)</f>
        <v>0</v>
      </c>
    </row>
    <row r="207" spans="1:8" s="10" customFormat="1" ht="75">
      <c r="A207" s="4" t="s">
        <v>300</v>
      </c>
      <c r="B207" s="30" t="s">
        <v>153</v>
      </c>
      <c r="C207" s="30" t="s">
        <v>153</v>
      </c>
      <c r="D207" s="29" t="s">
        <v>297</v>
      </c>
      <c r="E207" s="29"/>
      <c r="F207" s="20">
        <f>F208</f>
        <v>0</v>
      </c>
      <c r="G207" s="20">
        <f t="shared" ref="G207:H208" si="97">G208</f>
        <v>0</v>
      </c>
      <c r="H207" s="20">
        <f t="shared" si="97"/>
        <v>0</v>
      </c>
    </row>
    <row r="208" spans="1:8" s="10" customFormat="1" ht="18.75">
      <c r="A208" s="4" t="s">
        <v>305</v>
      </c>
      <c r="B208" s="30" t="s">
        <v>153</v>
      </c>
      <c r="C208" s="30" t="s">
        <v>153</v>
      </c>
      <c r="D208" s="29" t="s">
        <v>303</v>
      </c>
      <c r="E208" s="29"/>
      <c r="F208" s="20">
        <f>F209</f>
        <v>0</v>
      </c>
      <c r="G208" s="20">
        <f t="shared" si="97"/>
        <v>0</v>
      </c>
      <c r="H208" s="20">
        <f t="shared" si="97"/>
        <v>0</v>
      </c>
    </row>
    <row r="209" spans="1:8" s="10" customFormat="1" ht="37.5">
      <c r="A209" s="4" t="s">
        <v>781</v>
      </c>
      <c r="B209" s="30" t="s">
        <v>153</v>
      </c>
      <c r="C209" s="30" t="s">
        <v>153</v>
      </c>
      <c r="D209" s="29" t="s">
        <v>524</v>
      </c>
      <c r="E209" s="29">
        <v>500</v>
      </c>
      <c r="F209" s="20">
        <f>SUM('8'!G196)</f>
        <v>0</v>
      </c>
      <c r="G209" s="20">
        <f>SUM('8'!H196)</f>
        <v>0</v>
      </c>
      <c r="H209" s="20">
        <f>SUM('8'!I196)</f>
        <v>0</v>
      </c>
    </row>
    <row r="210" spans="1:8" s="10" customFormat="1" ht="18.75">
      <c r="A210" s="47" t="s">
        <v>199</v>
      </c>
      <c r="B210" s="43" t="s">
        <v>11</v>
      </c>
      <c r="C210" s="43"/>
      <c r="D210" s="41"/>
      <c r="E210" s="41"/>
      <c r="F210" s="42">
        <f>SUM(F211+F221)</f>
        <v>103</v>
      </c>
      <c r="G210" s="42">
        <f t="shared" ref="G210:H210" si="98">SUM(G211+G221)</f>
        <v>34103</v>
      </c>
      <c r="H210" s="42">
        <f t="shared" si="98"/>
        <v>108</v>
      </c>
    </row>
    <row r="211" spans="1:8" s="10" customFormat="1" ht="37.5">
      <c r="A211" s="35" t="s">
        <v>200</v>
      </c>
      <c r="B211" s="17" t="s">
        <v>11</v>
      </c>
      <c r="C211" s="17" t="s">
        <v>46</v>
      </c>
      <c r="D211" s="18"/>
      <c r="E211" s="18"/>
      <c r="F211" s="15">
        <f>SUM(F212)</f>
        <v>103</v>
      </c>
      <c r="G211" s="15">
        <f t="shared" ref="G211:H211" si="99">SUM(G212)</f>
        <v>103</v>
      </c>
      <c r="H211" s="15">
        <f t="shared" si="99"/>
        <v>108</v>
      </c>
    </row>
    <row r="212" spans="1:8" s="10" customFormat="1" ht="56.25">
      <c r="A212" s="4" t="s">
        <v>154</v>
      </c>
      <c r="B212" s="17" t="s">
        <v>11</v>
      </c>
      <c r="C212" s="17" t="s">
        <v>46</v>
      </c>
      <c r="D212" s="18" t="s">
        <v>127</v>
      </c>
      <c r="E212" s="18"/>
      <c r="F212" s="15">
        <f>SUM(F213)</f>
        <v>103</v>
      </c>
      <c r="G212" s="15">
        <f t="shared" ref="G212:H212" si="100">SUM(G213)</f>
        <v>103</v>
      </c>
      <c r="H212" s="15">
        <f t="shared" si="100"/>
        <v>108</v>
      </c>
    </row>
    <row r="213" spans="1:8" s="10" customFormat="1" ht="18.75">
      <c r="A213" s="4" t="s">
        <v>201</v>
      </c>
      <c r="B213" s="17" t="s">
        <v>11</v>
      </c>
      <c r="C213" s="17" t="s">
        <v>46</v>
      </c>
      <c r="D213" s="18" t="s">
        <v>202</v>
      </c>
      <c r="E213" s="18"/>
      <c r="F213" s="15">
        <f>SUM(F214+F218)</f>
        <v>103</v>
      </c>
      <c r="G213" s="15">
        <f t="shared" ref="G213:H213" si="101">SUM(G214+G218)</f>
        <v>103</v>
      </c>
      <c r="H213" s="15">
        <f t="shared" si="101"/>
        <v>108</v>
      </c>
    </row>
    <row r="214" spans="1:8" s="10" customFormat="1" ht="37.5">
      <c r="A214" s="4" t="s">
        <v>204</v>
      </c>
      <c r="B214" s="17" t="s">
        <v>11</v>
      </c>
      <c r="C214" s="17" t="s">
        <v>46</v>
      </c>
      <c r="D214" s="18" t="s">
        <v>203</v>
      </c>
      <c r="E214" s="18"/>
      <c r="F214" s="15">
        <f>SUM(F215,F216,F217)</f>
        <v>88</v>
      </c>
      <c r="G214" s="15">
        <f>SUM(G215,G216,G217)</f>
        <v>93</v>
      </c>
      <c r="H214" s="15">
        <f>SUM(H215,H216,H217)</f>
        <v>98</v>
      </c>
    </row>
    <row r="215" spans="1:8" s="10" customFormat="1" ht="93.75">
      <c r="A215" s="35" t="s">
        <v>205</v>
      </c>
      <c r="B215" s="17" t="s">
        <v>11</v>
      </c>
      <c r="C215" s="17" t="s">
        <v>46</v>
      </c>
      <c r="D215" s="18" t="s">
        <v>520</v>
      </c>
      <c r="E215" s="18">
        <v>200</v>
      </c>
      <c r="F215" s="15">
        <f>SUM('8'!G202)</f>
        <v>88</v>
      </c>
      <c r="G215" s="15">
        <f>SUM('8'!H202)</f>
        <v>93</v>
      </c>
      <c r="H215" s="15">
        <f>SUM('8'!I202)</f>
        <v>98</v>
      </c>
    </row>
    <row r="216" spans="1:8" s="10" customFormat="1" ht="37.5">
      <c r="A216" s="4" t="s">
        <v>786</v>
      </c>
      <c r="B216" s="17" t="s">
        <v>11</v>
      </c>
      <c r="C216" s="17" t="s">
        <v>46</v>
      </c>
      <c r="D216" s="18" t="s">
        <v>603</v>
      </c>
      <c r="E216" s="18">
        <v>500</v>
      </c>
      <c r="F216" s="15">
        <f>'8'!G203</f>
        <v>0</v>
      </c>
      <c r="G216" s="15">
        <f>'8'!H203</f>
        <v>0</v>
      </c>
      <c r="H216" s="15">
        <f>'8'!I203</f>
        <v>0</v>
      </c>
    </row>
    <row r="217" spans="1:8" s="10" customFormat="1" ht="18.75">
      <c r="A217" s="4" t="s">
        <v>787</v>
      </c>
      <c r="B217" s="17" t="s">
        <v>11</v>
      </c>
      <c r="C217" s="17" t="s">
        <v>46</v>
      </c>
      <c r="D217" s="18" t="s">
        <v>604</v>
      </c>
      <c r="E217" s="18">
        <v>500</v>
      </c>
      <c r="F217" s="15">
        <f>'8'!G204</f>
        <v>0</v>
      </c>
      <c r="G217" s="15">
        <f>'8'!H204</f>
        <v>0</v>
      </c>
      <c r="H217" s="15">
        <f>'8'!I204</f>
        <v>0</v>
      </c>
    </row>
    <row r="218" spans="1:8" s="10" customFormat="1" ht="18.75">
      <c r="A218" s="4" t="s">
        <v>206</v>
      </c>
      <c r="B218" s="17" t="s">
        <v>11</v>
      </c>
      <c r="C218" s="17" t="s">
        <v>46</v>
      </c>
      <c r="D218" s="18" t="s">
        <v>207</v>
      </c>
      <c r="E218" s="18"/>
      <c r="F218" s="15">
        <f>SUM(F219:F220)</f>
        <v>15</v>
      </c>
      <c r="G218" s="15">
        <f t="shared" ref="G218:H218" si="102">SUM(G219:G220)</f>
        <v>10</v>
      </c>
      <c r="H218" s="15">
        <f t="shared" si="102"/>
        <v>10</v>
      </c>
    </row>
    <row r="219" spans="1:8" s="10" customFormat="1" ht="75">
      <c r="A219" s="35" t="s">
        <v>208</v>
      </c>
      <c r="B219" s="17" t="s">
        <v>11</v>
      </c>
      <c r="C219" s="17" t="s">
        <v>46</v>
      </c>
      <c r="D219" s="18" t="s">
        <v>259</v>
      </c>
      <c r="E219" s="18">
        <v>200</v>
      </c>
      <c r="F219" s="15">
        <f>SUM('8'!G206)</f>
        <v>5</v>
      </c>
      <c r="G219" s="15">
        <f>SUM('8'!H206)</f>
        <v>5</v>
      </c>
      <c r="H219" s="15">
        <f>SUM('8'!I206)</f>
        <v>5</v>
      </c>
    </row>
    <row r="220" spans="1:8" s="10" customFormat="1" ht="93.75">
      <c r="A220" s="35" t="s">
        <v>499</v>
      </c>
      <c r="B220" s="17" t="s">
        <v>11</v>
      </c>
      <c r="C220" s="17" t="s">
        <v>46</v>
      </c>
      <c r="D220" s="18" t="s">
        <v>483</v>
      </c>
      <c r="E220" s="18">
        <v>200</v>
      </c>
      <c r="F220" s="15">
        <f>SUM('8'!G207)</f>
        <v>10</v>
      </c>
      <c r="G220" s="15">
        <f>SUM('8'!H207)</f>
        <v>5</v>
      </c>
      <c r="H220" s="15">
        <f>SUM('8'!I207)</f>
        <v>5</v>
      </c>
    </row>
    <row r="221" spans="1:8" s="10" customFormat="1" ht="18.75">
      <c r="A221" s="4" t="s">
        <v>694</v>
      </c>
      <c r="B221" s="17" t="s">
        <v>11</v>
      </c>
      <c r="C221" s="17" t="s">
        <v>153</v>
      </c>
      <c r="D221" s="18"/>
      <c r="E221" s="18"/>
      <c r="F221" s="15">
        <f>F222</f>
        <v>0</v>
      </c>
      <c r="G221" s="15">
        <f t="shared" ref="G221:H221" si="103">G222</f>
        <v>34000</v>
      </c>
      <c r="H221" s="15">
        <f t="shared" si="103"/>
        <v>0</v>
      </c>
    </row>
    <row r="222" spans="1:8" s="10" customFormat="1" ht="56.25">
      <c r="A222" s="4" t="s">
        <v>154</v>
      </c>
      <c r="B222" s="17" t="s">
        <v>11</v>
      </c>
      <c r="C222" s="17" t="s">
        <v>153</v>
      </c>
      <c r="D222" s="18" t="s">
        <v>127</v>
      </c>
      <c r="E222" s="18"/>
      <c r="F222" s="15">
        <f>F223</f>
        <v>0</v>
      </c>
      <c r="G222" s="15">
        <f t="shared" ref="G222:H222" si="104">G223</f>
        <v>34000</v>
      </c>
      <c r="H222" s="15">
        <f t="shared" si="104"/>
        <v>0</v>
      </c>
    </row>
    <row r="223" spans="1:8" s="10" customFormat="1" ht="18.75">
      <c r="A223" s="4" t="s">
        <v>201</v>
      </c>
      <c r="B223" s="17" t="s">
        <v>11</v>
      </c>
      <c r="C223" s="17" t="s">
        <v>153</v>
      </c>
      <c r="D223" s="18" t="s">
        <v>202</v>
      </c>
      <c r="E223" s="18"/>
      <c r="F223" s="15">
        <f>F224</f>
        <v>0</v>
      </c>
      <c r="G223" s="15">
        <f t="shared" ref="G223:H223" si="105">G224</f>
        <v>34000</v>
      </c>
      <c r="H223" s="15">
        <f t="shared" si="105"/>
        <v>0</v>
      </c>
    </row>
    <row r="224" spans="1:8" s="10" customFormat="1" ht="37.5">
      <c r="A224" s="4" t="s">
        <v>204</v>
      </c>
      <c r="B224" s="17" t="s">
        <v>11</v>
      </c>
      <c r="C224" s="17" t="s">
        <v>153</v>
      </c>
      <c r="D224" s="18" t="s">
        <v>203</v>
      </c>
      <c r="E224" s="18"/>
      <c r="F224" s="15">
        <f>F225</f>
        <v>0</v>
      </c>
      <c r="G224" s="15">
        <f t="shared" ref="G224:H224" si="106">G225</f>
        <v>34000</v>
      </c>
      <c r="H224" s="15">
        <f t="shared" si="106"/>
        <v>0</v>
      </c>
    </row>
    <row r="225" spans="1:11" s="10" customFormat="1" ht="37.5">
      <c r="A225" s="4" t="s">
        <v>786</v>
      </c>
      <c r="B225" s="17" t="s">
        <v>11</v>
      </c>
      <c r="C225" s="17" t="s">
        <v>153</v>
      </c>
      <c r="D225" s="18" t="s">
        <v>603</v>
      </c>
      <c r="E225" s="18">
        <v>200</v>
      </c>
      <c r="F225" s="15">
        <f>SUM('8'!G212)</f>
        <v>0</v>
      </c>
      <c r="G225" s="15">
        <f>SUM('8'!H212)</f>
        <v>34000</v>
      </c>
      <c r="H225" s="15">
        <f>SUM('8'!I212)</f>
        <v>0</v>
      </c>
    </row>
    <row r="226" spans="1:11" s="10" customFormat="1" ht="18.75">
      <c r="A226" s="86" t="s">
        <v>53</v>
      </c>
      <c r="B226" s="85" t="s">
        <v>45</v>
      </c>
      <c r="C226" s="85"/>
      <c r="D226" s="40"/>
      <c r="E226" s="84"/>
      <c r="F226" s="14">
        <f>SUM(F308+F227+F238+F338+F358)</f>
        <v>387900.1</v>
      </c>
      <c r="G226" s="14">
        <f>SUM(G308+G227+G238+G338+G358)</f>
        <v>319112.39999999991</v>
      </c>
      <c r="H226" s="14">
        <f>SUM(H308+H227+H238+H338+H358)</f>
        <v>332606.40000000002</v>
      </c>
      <c r="I226" s="19"/>
      <c r="J226" s="19"/>
      <c r="K226" s="19"/>
    </row>
    <row r="227" spans="1:11" s="10" customFormat="1" ht="18.75">
      <c r="A227" s="4" t="s">
        <v>316</v>
      </c>
      <c r="B227" s="17" t="s">
        <v>45</v>
      </c>
      <c r="C227" s="17" t="s">
        <v>9</v>
      </c>
      <c r="D227" s="18"/>
      <c r="E227" s="18"/>
      <c r="F227" s="15">
        <f>F228</f>
        <v>53590.30000000001</v>
      </c>
      <c r="G227" s="15">
        <f t="shared" ref="G227:H229" si="107">G228</f>
        <v>48489.7</v>
      </c>
      <c r="H227" s="15">
        <f t="shared" si="107"/>
        <v>49084.700000000004</v>
      </c>
      <c r="I227" s="19"/>
      <c r="J227" s="19"/>
      <c r="K227" s="19"/>
    </row>
    <row r="228" spans="1:11" s="10" customFormat="1" ht="37.5">
      <c r="A228" s="4" t="s">
        <v>307</v>
      </c>
      <c r="B228" s="17" t="s">
        <v>45</v>
      </c>
      <c r="C228" s="17" t="s">
        <v>9</v>
      </c>
      <c r="D228" s="18" t="s">
        <v>308</v>
      </c>
      <c r="E228" s="18"/>
      <c r="F228" s="15">
        <f>F229</f>
        <v>53590.30000000001</v>
      </c>
      <c r="G228" s="15">
        <f t="shared" si="107"/>
        <v>48489.7</v>
      </c>
      <c r="H228" s="15">
        <f t="shared" si="107"/>
        <v>49084.700000000004</v>
      </c>
      <c r="I228" s="19"/>
      <c r="J228" s="19"/>
      <c r="K228" s="19"/>
    </row>
    <row r="229" spans="1:11" s="10" customFormat="1" ht="37.5">
      <c r="A229" s="4" t="s">
        <v>322</v>
      </c>
      <c r="B229" s="17" t="s">
        <v>45</v>
      </c>
      <c r="C229" s="17" t="s">
        <v>9</v>
      </c>
      <c r="D229" s="18" t="s">
        <v>317</v>
      </c>
      <c r="E229" s="18"/>
      <c r="F229" s="15">
        <f>F230</f>
        <v>53590.30000000001</v>
      </c>
      <c r="G229" s="15">
        <f t="shared" si="107"/>
        <v>48489.7</v>
      </c>
      <c r="H229" s="15">
        <f t="shared" si="107"/>
        <v>49084.700000000004</v>
      </c>
      <c r="I229" s="19"/>
      <c r="J229" s="19"/>
      <c r="K229" s="19"/>
    </row>
    <row r="230" spans="1:11" s="10" customFormat="1" ht="56.25">
      <c r="A230" s="4" t="s">
        <v>323</v>
      </c>
      <c r="B230" s="17" t="s">
        <v>45</v>
      </c>
      <c r="C230" s="17" t="s">
        <v>9</v>
      </c>
      <c r="D230" s="18" t="s">
        <v>318</v>
      </c>
      <c r="E230" s="18"/>
      <c r="F230" s="15">
        <f>F232+F234+F231+F233+F235+F236+F237</f>
        <v>53590.30000000001</v>
      </c>
      <c r="G230" s="15">
        <f t="shared" ref="G230:H230" si="108">G232+G234+G231+G233+G235+G236+G237</f>
        <v>48489.7</v>
      </c>
      <c r="H230" s="15">
        <f t="shared" si="108"/>
        <v>49084.700000000004</v>
      </c>
      <c r="I230" s="19"/>
      <c r="J230" s="19"/>
      <c r="K230" s="19"/>
    </row>
    <row r="231" spans="1:11" s="10" customFormat="1" ht="112.5">
      <c r="A231" s="4" t="s">
        <v>413</v>
      </c>
      <c r="B231" s="17" t="s">
        <v>45</v>
      </c>
      <c r="C231" s="17" t="s">
        <v>9</v>
      </c>
      <c r="D231" s="18" t="s">
        <v>412</v>
      </c>
      <c r="E231" s="18">
        <v>100</v>
      </c>
      <c r="F231" s="15">
        <f>SUM('8'!G348)</f>
        <v>12206.4</v>
      </c>
      <c r="G231" s="15">
        <f>SUM('8'!H348)</f>
        <v>11294.8</v>
      </c>
      <c r="H231" s="15">
        <f>SUM('8'!I348)</f>
        <v>11983.8</v>
      </c>
      <c r="I231" s="19"/>
      <c r="J231" s="19"/>
      <c r="K231" s="19"/>
    </row>
    <row r="232" spans="1:11" s="10" customFormat="1" ht="112.5">
      <c r="A232" s="4" t="s">
        <v>324</v>
      </c>
      <c r="B232" s="17" t="s">
        <v>45</v>
      </c>
      <c r="C232" s="17" t="s">
        <v>9</v>
      </c>
      <c r="D232" s="18" t="s">
        <v>319</v>
      </c>
      <c r="E232" s="18">
        <v>100</v>
      </c>
      <c r="F232" s="15">
        <f>SUM('8'!G349)</f>
        <v>26049.4</v>
      </c>
      <c r="G232" s="15">
        <f>SUM('8'!H349)</f>
        <v>26399.5</v>
      </c>
      <c r="H232" s="15">
        <f>SUM('8'!I349)</f>
        <v>27983.4</v>
      </c>
      <c r="I232" s="19"/>
      <c r="J232" s="19"/>
      <c r="K232" s="19"/>
    </row>
    <row r="233" spans="1:11" s="10" customFormat="1" ht="75">
      <c r="A233" s="4" t="s">
        <v>57</v>
      </c>
      <c r="B233" s="17" t="s">
        <v>45</v>
      </c>
      <c r="C233" s="17" t="s">
        <v>9</v>
      </c>
      <c r="D233" s="18" t="s">
        <v>412</v>
      </c>
      <c r="E233" s="18">
        <v>200</v>
      </c>
      <c r="F233" s="15">
        <f>SUM('8'!G350)</f>
        <v>11995</v>
      </c>
      <c r="G233" s="15">
        <f>SUM('8'!H350)</f>
        <v>10181.5</v>
      </c>
      <c r="H233" s="15">
        <f>SUM('8'!I350)</f>
        <v>8387.9</v>
      </c>
      <c r="I233" s="19"/>
      <c r="J233" s="19"/>
      <c r="K233" s="19"/>
    </row>
    <row r="234" spans="1:11" s="10" customFormat="1" ht="56.25">
      <c r="A234" s="4" t="s">
        <v>325</v>
      </c>
      <c r="B234" s="17" t="s">
        <v>45</v>
      </c>
      <c r="C234" s="17" t="s">
        <v>9</v>
      </c>
      <c r="D234" s="18" t="s">
        <v>319</v>
      </c>
      <c r="E234" s="18">
        <v>200</v>
      </c>
      <c r="F234" s="15">
        <f>SUM('8'!G351)</f>
        <v>581.9</v>
      </c>
      <c r="G234" s="15">
        <f>SUM('8'!H351)</f>
        <v>613.9</v>
      </c>
      <c r="H234" s="15">
        <f>SUM('8'!I351)</f>
        <v>729.6</v>
      </c>
      <c r="I234" s="19"/>
      <c r="J234" s="19"/>
      <c r="K234" s="19"/>
    </row>
    <row r="235" spans="1:11" s="10" customFormat="1" ht="56.25">
      <c r="A235" s="4" t="s">
        <v>58</v>
      </c>
      <c r="B235" s="17" t="s">
        <v>45</v>
      </c>
      <c r="C235" s="17" t="s">
        <v>9</v>
      </c>
      <c r="D235" s="18" t="s">
        <v>412</v>
      </c>
      <c r="E235" s="18">
        <v>800</v>
      </c>
      <c r="F235" s="15">
        <f>SUM('8'!G352)</f>
        <v>2686.8</v>
      </c>
      <c r="G235" s="15">
        <f>SUM('8'!H352)</f>
        <v>0</v>
      </c>
      <c r="H235" s="15">
        <f>SUM('8'!I352)</f>
        <v>0</v>
      </c>
      <c r="I235" s="19"/>
      <c r="J235" s="19"/>
      <c r="K235" s="19"/>
    </row>
    <row r="236" spans="1:11" s="10" customFormat="1" ht="37.5">
      <c r="A236" s="4" t="s">
        <v>812</v>
      </c>
      <c r="B236" s="17" t="s">
        <v>45</v>
      </c>
      <c r="C236" s="17" t="s">
        <v>9</v>
      </c>
      <c r="D236" s="18" t="s">
        <v>673</v>
      </c>
      <c r="E236" s="18">
        <v>400</v>
      </c>
      <c r="F236" s="15">
        <f>SUM('8'!G353)</f>
        <v>0</v>
      </c>
      <c r="G236" s="15">
        <f>SUM('8'!H353)</f>
        <v>0</v>
      </c>
      <c r="H236" s="15">
        <f>SUM('8'!I353)</f>
        <v>0</v>
      </c>
      <c r="I236" s="19"/>
      <c r="J236" s="19"/>
      <c r="K236" s="19"/>
    </row>
    <row r="237" spans="1:11" s="10" customFormat="1" ht="56.25">
      <c r="A237" s="4" t="s">
        <v>738</v>
      </c>
      <c r="B237" s="17" t="s">
        <v>45</v>
      </c>
      <c r="C237" s="17" t="s">
        <v>9</v>
      </c>
      <c r="D237" s="18" t="s">
        <v>766</v>
      </c>
      <c r="E237" s="18">
        <v>200</v>
      </c>
      <c r="F237" s="15">
        <f>'8'!G354</f>
        <v>70.8</v>
      </c>
      <c r="G237" s="15">
        <f>'8'!H354</f>
        <v>0</v>
      </c>
      <c r="H237" s="15">
        <f>'8'!I354</f>
        <v>0</v>
      </c>
      <c r="I237" s="19"/>
      <c r="J237" s="19"/>
      <c r="K237" s="19"/>
    </row>
    <row r="238" spans="1:11" s="10" customFormat="1" ht="18.75">
      <c r="A238" s="4" t="s">
        <v>327</v>
      </c>
      <c r="B238" s="17" t="s">
        <v>45</v>
      </c>
      <c r="C238" s="17" t="s">
        <v>174</v>
      </c>
      <c r="D238" s="18"/>
      <c r="E238" s="18"/>
      <c r="F238" s="15">
        <f>F239+F304</f>
        <v>283467.49999999994</v>
      </c>
      <c r="G238" s="15">
        <f>G239+G304</f>
        <v>234656.09999999995</v>
      </c>
      <c r="H238" s="15">
        <f>H239+H304</f>
        <v>245952.70000000004</v>
      </c>
      <c r="I238" s="19"/>
      <c r="J238" s="19"/>
      <c r="K238" s="19"/>
    </row>
    <row r="239" spans="1:11" s="10" customFormat="1" ht="37.5">
      <c r="A239" s="4" t="s">
        <v>307</v>
      </c>
      <c r="B239" s="17" t="s">
        <v>45</v>
      </c>
      <c r="C239" s="17" t="s">
        <v>174</v>
      </c>
      <c r="D239" s="18" t="s">
        <v>308</v>
      </c>
      <c r="E239" s="18"/>
      <c r="F239" s="15">
        <f>F240+F300</f>
        <v>283467.49999999994</v>
      </c>
      <c r="G239" s="15">
        <f t="shared" ref="G239:H239" si="109">G240+G300</f>
        <v>234656.09999999995</v>
      </c>
      <c r="H239" s="15">
        <f t="shared" si="109"/>
        <v>245952.70000000004</v>
      </c>
      <c r="I239" s="19"/>
      <c r="J239" s="19"/>
      <c r="K239" s="19"/>
    </row>
    <row r="240" spans="1:11" s="10" customFormat="1" ht="37.5">
      <c r="A240" s="4" t="s">
        <v>310</v>
      </c>
      <c r="B240" s="17" t="s">
        <v>45</v>
      </c>
      <c r="C240" s="17" t="s">
        <v>174</v>
      </c>
      <c r="D240" s="18" t="s">
        <v>311</v>
      </c>
      <c r="E240" s="18"/>
      <c r="F240" s="15">
        <f>F261+F270+F280+F285+F288+F241+F245+F248+F250+F258+F266+F283</f>
        <v>283467.49999999994</v>
      </c>
      <c r="G240" s="15">
        <f>G261+G270+G280+G285+G288+G241+G245+G248+G250+G258+G266+G283</f>
        <v>234656.09999999995</v>
      </c>
      <c r="H240" s="15">
        <f>H261+H270+H280+H285+H288+H241+H245+H248+H250+H258+H266+H283</f>
        <v>245952.70000000004</v>
      </c>
      <c r="I240" s="19"/>
      <c r="J240" s="19"/>
      <c r="K240" s="19"/>
    </row>
    <row r="241" spans="1:11" s="10" customFormat="1" ht="37.5">
      <c r="A241" s="4" t="s">
        <v>490</v>
      </c>
      <c r="B241" s="17" t="s">
        <v>45</v>
      </c>
      <c r="C241" s="17" t="s">
        <v>174</v>
      </c>
      <c r="D241" s="18" t="s">
        <v>381</v>
      </c>
      <c r="E241" s="18"/>
      <c r="F241" s="15">
        <f>F242+F243+F244</f>
        <v>12.3</v>
      </c>
      <c r="G241" s="15">
        <f t="shared" ref="G241:H241" si="110">G242+G243+G244</f>
        <v>0</v>
      </c>
      <c r="H241" s="15">
        <f t="shared" si="110"/>
        <v>0</v>
      </c>
      <c r="I241" s="19"/>
      <c r="J241" s="19"/>
      <c r="K241" s="19"/>
    </row>
    <row r="242" spans="1:11" s="10" customFormat="1" ht="93.75">
      <c r="A242" s="4" t="s">
        <v>431</v>
      </c>
      <c r="B242" s="17" t="s">
        <v>45</v>
      </c>
      <c r="C242" s="17" t="s">
        <v>174</v>
      </c>
      <c r="D242" s="18" t="s">
        <v>429</v>
      </c>
      <c r="E242" s="18">
        <v>100</v>
      </c>
      <c r="F242" s="15">
        <f>SUM('8'!G359)</f>
        <v>0</v>
      </c>
      <c r="G242" s="15">
        <f>SUM('8'!H359)</f>
        <v>0</v>
      </c>
      <c r="H242" s="15">
        <f>SUM('8'!I359)</f>
        <v>0</v>
      </c>
      <c r="I242" s="19"/>
      <c r="J242" s="19"/>
      <c r="K242" s="19"/>
    </row>
    <row r="243" spans="1:11" s="10" customFormat="1" ht="56.25">
      <c r="A243" s="4" t="s">
        <v>430</v>
      </c>
      <c r="B243" s="17" t="s">
        <v>45</v>
      </c>
      <c r="C243" s="17" t="s">
        <v>174</v>
      </c>
      <c r="D243" s="18" t="s">
        <v>429</v>
      </c>
      <c r="E243" s="18">
        <v>200</v>
      </c>
      <c r="F243" s="15">
        <f>SUM('8'!G360)</f>
        <v>3.3</v>
      </c>
      <c r="G243" s="15">
        <f>SUM('8'!H360)</f>
        <v>0</v>
      </c>
      <c r="H243" s="15">
        <f>SUM('8'!I360)</f>
        <v>0</v>
      </c>
      <c r="I243" s="19"/>
      <c r="J243" s="19"/>
      <c r="K243" s="19"/>
    </row>
    <row r="244" spans="1:11" s="10" customFormat="1" ht="37.5">
      <c r="A244" s="4" t="s">
        <v>554</v>
      </c>
      <c r="B244" s="17" t="s">
        <v>45</v>
      </c>
      <c r="C244" s="17" t="s">
        <v>174</v>
      </c>
      <c r="D244" s="18" t="s">
        <v>429</v>
      </c>
      <c r="E244" s="18">
        <v>300</v>
      </c>
      <c r="F244" s="15">
        <f>'8'!G361</f>
        <v>9</v>
      </c>
      <c r="G244" s="15">
        <f>'8'!H361</f>
        <v>0</v>
      </c>
      <c r="H244" s="15">
        <f>'8'!I361</f>
        <v>0</v>
      </c>
      <c r="I244" s="19"/>
      <c r="J244" s="19"/>
      <c r="K244" s="19"/>
    </row>
    <row r="245" spans="1:11" s="10" customFormat="1" ht="75">
      <c r="A245" s="4" t="s">
        <v>383</v>
      </c>
      <c r="B245" s="17" t="s">
        <v>45</v>
      </c>
      <c r="C245" s="17" t="s">
        <v>174</v>
      </c>
      <c r="D245" s="18" t="s">
        <v>382</v>
      </c>
      <c r="E245" s="18"/>
      <c r="F245" s="15">
        <f>F247+F246</f>
        <v>92.4</v>
      </c>
      <c r="G245" s="15">
        <f>G247+G246</f>
        <v>103.8</v>
      </c>
      <c r="H245" s="15">
        <f t="shared" ref="H245" si="111">H247+H246</f>
        <v>105.9</v>
      </c>
      <c r="I245" s="19"/>
      <c r="J245" s="19"/>
      <c r="K245" s="19"/>
    </row>
    <row r="246" spans="1:11" s="10" customFormat="1" ht="112.5">
      <c r="A246" s="4" t="s">
        <v>555</v>
      </c>
      <c r="B246" s="17" t="s">
        <v>45</v>
      </c>
      <c r="C246" s="17" t="s">
        <v>174</v>
      </c>
      <c r="D246" s="18" t="s">
        <v>425</v>
      </c>
      <c r="E246" s="18">
        <v>100</v>
      </c>
      <c r="F246" s="15">
        <f>'8'!G363</f>
        <v>8.5</v>
      </c>
      <c r="G246" s="15">
        <f>'8'!H363</f>
        <v>103.8</v>
      </c>
      <c r="H246" s="15">
        <f>'8'!I363</f>
        <v>105.9</v>
      </c>
      <c r="I246" s="19"/>
      <c r="J246" s="19"/>
      <c r="K246" s="19"/>
    </row>
    <row r="247" spans="1:11" s="10" customFormat="1" ht="75">
      <c r="A247" s="4" t="s">
        <v>426</v>
      </c>
      <c r="B247" s="17" t="s">
        <v>45</v>
      </c>
      <c r="C247" s="17" t="s">
        <v>174</v>
      </c>
      <c r="D247" s="18" t="s">
        <v>425</v>
      </c>
      <c r="E247" s="18">
        <v>200</v>
      </c>
      <c r="F247" s="15">
        <f>SUM('8'!G364)</f>
        <v>83.9</v>
      </c>
      <c r="G247" s="15">
        <f>SUM('8'!H364)</f>
        <v>0</v>
      </c>
      <c r="H247" s="15">
        <f>SUM('8'!I364)</f>
        <v>0</v>
      </c>
      <c r="I247" s="19"/>
      <c r="J247" s="19"/>
      <c r="K247" s="19"/>
    </row>
    <row r="248" spans="1:11" s="10" customFormat="1" ht="18.75">
      <c r="A248" s="4" t="s">
        <v>385</v>
      </c>
      <c r="B248" s="17" t="s">
        <v>45</v>
      </c>
      <c r="C248" s="17" t="s">
        <v>174</v>
      </c>
      <c r="D248" s="18" t="s">
        <v>384</v>
      </c>
      <c r="E248" s="18"/>
      <c r="F248" s="15">
        <f>F249</f>
        <v>0</v>
      </c>
      <c r="G248" s="15">
        <f t="shared" ref="G248:H248" si="112">G249</f>
        <v>0</v>
      </c>
      <c r="H248" s="15">
        <f t="shared" si="112"/>
        <v>0</v>
      </c>
      <c r="I248" s="19"/>
      <c r="J248" s="19"/>
      <c r="K248" s="19"/>
    </row>
    <row r="249" spans="1:11" s="10" customFormat="1" ht="56.25">
      <c r="A249" s="4" t="s">
        <v>424</v>
      </c>
      <c r="B249" s="17" t="s">
        <v>45</v>
      </c>
      <c r="C249" s="17" t="s">
        <v>174</v>
      </c>
      <c r="D249" s="18" t="s">
        <v>423</v>
      </c>
      <c r="E249" s="18">
        <v>200</v>
      </c>
      <c r="F249" s="15">
        <f>SUM('8'!G366)</f>
        <v>0</v>
      </c>
      <c r="G249" s="15">
        <f>SUM('8'!H366)</f>
        <v>0</v>
      </c>
      <c r="H249" s="15">
        <f>SUM('8'!I366)</f>
        <v>0</v>
      </c>
      <c r="I249" s="19"/>
      <c r="J249" s="19"/>
      <c r="K249" s="19"/>
    </row>
    <row r="250" spans="1:11" s="10" customFormat="1" ht="37.5">
      <c r="A250" s="4" t="s">
        <v>387</v>
      </c>
      <c r="B250" s="17" t="s">
        <v>45</v>
      </c>
      <c r="C250" s="17" t="s">
        <v>174</v>
      </c>
      <c r="D250" s="18" t="s">
        <v>386</v>
      </c>
      <c r="E250" s="18"/>
      <c r="F250" s="15">
        <f>F254+F252+F255+F256+F251+F253+F257</f>
        <v>25135</v>
      </c>
      <c r="G250" s="15">
        <f t="shared" ref="G250:H250" si="113">G254+G252+G255+G256+G251+G253+G257</f>
        <v>3136</v>
      </c>
      <c r="H250" s="15">
        <f t="shared" si="113"/>
        <v>0</v>
      </c>
      <c r="I250" s="19"/>
      <c r="J250" s="19"/>
      <c r="K250" s="19"/>
    </row>
    <row r="251" spans="1:11" s="10" customFormat="1" ht="75">
      <c r="A251" s="4" t="s">
        <v>641</v>
      </c>
      <c r="B251" s="17" t="s">
        <v>45</v>
      </c>
      <c r="C251" s="17" t="s">
        <v>174</v>
      </c>
      <c r="D251" s="18" t="s">
        <v>640</v>
      </c>
      <c r="E251" s="18">
        <v>200</v>
      </c>
      <c r="F251" s="15">
        <f>SUM('8'!G368)</f>
        <v>348.9</v>
      </c>
      <c r="G251" s="15">
        <f>SUM('8'!H368)</f>
        <v>0</v>
      </c>
      <c r="H251" s="15">
        <f>SUM('8'!I368)</f>
        <v>0</v>
      </c>
      <c r="I251" s="19"/>
      <c r="J251" s="19"/>
      <c r="K251" s="19"/>
    </row>
    <row r="252" spans="1:11" s="10" customFormat="1" ht="37.5">
      <c r="A252" s="4" t="s">
        <v>781</v>
      </c>
      <c r="B252" s="17" t="s">
        <v>45</v>
      </c>
      <c r="C252" s="17" t="s">
        <v>174</v>
      </c>
      <c r="D252" s="18" t="s">
        <v>521</v>
      </c>
      <c r="E252" s="18">
        <v>200</v>
      </c>
      <c r="F252" s="15">
        <f>'8'!G369</f>
        <v>0</v>
      </c>
      <c r="G252" s="15">
        <f>'8'!H369</f>
        <v>0</v>
      </c>
      <c r="H252" s="15">
        <f>'8'!I369</f>
        <v>0</v>
      </c>
      <c r="I252" s="19"/>
      <c r="J252" s="19"/>
      <c r="K252" s="19"/>
    </row>
    <row r="253" spans="1:11" s="10" customFormat="1" ht="93.75">
      <c r="A253" s="4" t="s">
        <v>643</v>
      </c>
      <c r="B253" s="17" t="s">
        <v>45</v>
      </c>
      <c r="C253" s="17" t="s">
        <v>174</v>
      </c>
      <c r="D253" s="18" t="s">
        <v>642</v>
      </c>
      <c r="E253" s="18">
        <v>200</v>
      </c>
      <c r="F253" s="15">
        <f>SUM('8'!G373)</f>
        <v>0</v>
      </c>
      <c r="G253" s="15">
        <f>SUM('8'!H373)</f>
        <v>0</v>
      </c>
      <c r="H253" s="15">
        <f>SUM('8'!I373)</f>
        <v>0</v>
      </c>
      <c r="I253" s="19"/>
      <c r="J253" s="19"/>
      <c r="K253" s="19"/>
    </row>
    <row r="254" spans="1:11" s="10" customFormat="1" ht="75">
      <c r="A254" s="4" t="s">
        <v>418</v>
      </c>
      <c r="B254" s="17" t="s">
        <v>45</v>
      </c>
      <c r="C254" s="17" t="s">
        <v>174</v>
      </c>
      <c r="D254" s="18" t="s">
        <v>417</v>
      </c>
      <c r="E254" s="18">
        <v>200</v>
      </c>
      <c r="F254" s="15">
        <f>SUM('8'!G370)</f>
        <v>683.2</v>
      </c>
      <c r="G254" s="15">
        <f>SUM('8'!H370)</f>
        <v>0</v>
      </c>
      <c r="H254" s="15">
        <f>SUM('8'!I370)</f>
        <v>0</v>
      </c>
      <c r="I254" s="19"/>
      <c r="J254" s="19"/>
      <c r="K254" s="19"/>
    </row>
    <row r="255" spans="1:11" s="10" customFormat="1" ht="56.25">
      <c r="A255" s="4" t="s">
        <v>585</v>
      </c>
      <c r="B255" s="17" t="s">
        <v>45</v>
      </c>
      <c r="C255" s="17" t="s">
        <v>174</v>
      </c>
      <c r="D255" s="18" t="s">
        <v>584</v>
      </c>
      <c r="E255" s="18">
        <v>200</v>
      </c>
      <c r="F255" s="15">
        <f>SUM('8'!G371)</f>
        <v>5060.7</v>
      </c>
      <c r="G255" s="15">
        <f>SUM('8'!H371)</f>
        <v>0</v>
      </c>
      <c r="H255" s="15">
        <f>SUM('8'!I371)</f>
        <v>0</v>
      </c>
      <c r="I255" s="19"/>
      <c r="J255" s="19"/>
      <c r="K255" s="19"/>
    </row>
    <row r="256" spans="1:11" s="10" customFormat="1" ht="37.5">
      <c r="A256" s="4" t="s">
        <v>812</v>
      </c>
      <c r="B256" s="17" t="s">
        <v>45</v>
      </c>
      <c r="C256" s="17" t="s">
        <v>174</v>
      </c>
      <c r="D256" s="18" t="s">
        <v>608</v>
      </c>
      <c r="E256" s="18">
        <v>200</v>
      </c>
      <c r="F256" s="15">
        <f>'8'!G372</f>
        <v>8907.9</v>
      </c>
      <c r="G256" s="15">
        <f>'8'!H372</f>
        <v>3136</v>
      </c>
      <c r="H256" s="15">
        <f>'8'!I372</f>
        <v>0</v>
      </c>
      <c r="I256" s="19"/>
      <c r="J256" s="19"/>
      <c r="K256" s="19"/>
    </row>
    <row r="257" spans="1:11" s="10" customFormat="1" ht="56.25">
      <c r="A257" s="4" t="s">
        <v>765</v>
      </c>
      <c r="B257" s="17" t="s">
        <v>45</v>
      </c>
      <c r="C257" s="17" t="s">
        <v>174</v>
      </c>
      <c r="D257" s="18" t="s">
        <v>764</v>
      </c>
      <c r="E257" s="18">
        <v>200</v>
      </c>
      <c r="F257" s="15">
        <f>'8'!G374</f>
        <v>10134.299999999999</v>
      </c>
      <c r="G257" s="15">
        <f>'8'!H374</f>
        <v>0</v>
      </c>
      <c r="H257" s="15">
        <f>'8'!I374</f>
        <v>0</v>
      </c>
      <c r="I257" s="19"/>
      <c r="J257" s="19"/>
      <c r="K257" s="19"/>
    </row>
    <row r="258" spans="1:11" s="10" customFormat="1" ht="37.5">
      <c r="A258" s="4" t="s">
        <v>389</v>
      </c>
      <c r="B258" s="17" t="s">
        <v>45</v>
      </c>
      <c r="C258" s="17" t="s">
        <v>174</v>
      </c>
      <c r="D258" s="18" t="s">
        <v>388</v>
      </c>
      <c r="E258" s="18"/>
      <c r="F258" s="15">
        <f>F259+F260</f>
        <v>882.8</v>
      </c>
      <c r="G258" s="15">
        <f t="shared" ref="G258:H258" si="114">G259+G260</f>
        <v>0</v>
      </c>
      <c r="H258" s="15">
        <f t="shared" si="114"/>
        <v>0</v>
      </c>
      <c r="I258" s="19"/>
      <c r="J258" s="19"/>
      <c r="K258" s="19"/>
    </row>
    <row r="259" spans="1:11" s="10" customFormat="1" ht="75">
      <c r="A259" s="4" t="s">
        <v>422</v>
      </c>
      <c r="B259" s="17" t="s">
        <v>45</v>
      </c>
      <c r="C259" s="17" t="s">
        <v>174</v>
      </c>
      <c r="D259" s="18" t="s">
        <v>421</v>
      </c>
      <c r="E259" s="18">
        <v>200</v>
      </c>
      <c r="F259" s="15">
        <f>SUM('8'!G376)</f>
        <v>879</v>
      </c>
      <c r="G259" s="15">
        <f>SUM('8'!H376)</f>
        <v>0</v>
      </c>
      <c r="H259" s="15">
        <f>SUM('8'!I376)</f>
        <v>0</v>
      </c>
      <c r="I259" s="19"/>
      <c r="J259" s="19"/>
      <c r="K259" s="19"/>
    </row>
    <row r="260" spans="1:11" s="10" customFormat="1" ht="75">
      <c r="A260" s="4" t="s">
        <v>422</v>
      </c>
      <c r="B260" s="17" t="s">
        <v>45</v>
      </c>
      <c r="C260" s="17" t="s">
        <v>174</v>
      </c>
      <c r="D260" s="18" t="s">
        <v>421</v>
      </c>
      <c r="E260" s="18">
        <v>200</v>
      </c>
      <c r="F260" s="15">
        <f>'8'!G377</f>
        <v>3.8</v>
      </c>
      <c r="G260" s="15">
        <f>'8'!H377</f>
        <v>0</v>
      </c>
      <c r="H260" s="15">
        <f>'8'!I377</f>
        <v>0</v>
      </c>
      <c r="I260" s="19"/>
      <c r="J260" s="19"/>
      <c r="K260" s="19"/>
    </row>
    <row r="261" spans="1:11" s="10" customFormat="1" ht="37.5">
      <c r="A261" s="4" t="s">
        <v>336</v>
      </c>
      <c r="B261" s="17" t="s">
        <v>45</v>
      </c>
      <c r="C261" s="17" t="s">
        <v>174</v>
      </c>
      <c r="D261" s="18" t="s">
        <v>334</v>
      </c>
      <c r="E261" s="18"/>
      <c r="F261" s="15">
        <f>F262+F263+F264+F265</f>
        <v>10468.700000000001</v>
      </c>
      <c r="G261" s="15">
        <f t="shared" ref="G261:H261" si="115">G262+G263+G264+G265</f>
        <v>10270.4</v>
      </c>
      <c r="H261" s="15">
        <f t="shared" si="115"/>
        <v>8571.2000000000007</v>
      </c>
      <c r="I261" s="19"/>
      <c r="J261" s="19"/>
      <c r="K261" s="19"/>
    </row>
    <row r="262" spans="1:11" s="10" customFormat="1" ht="56.25">
      <c r="A262" s="4" t="s">
        <v>349</v>
      </c>
      <c r="B262" s="17" t="s">
        <v>45</v>
      </c>
      <c r="C262" s="17" t="s">
        <v>174</v>
      </c>
      <c r="D262" s="18" t="s">
        <v>335</v>
      </c>
      <c r="E262" s="18">
        <v>200</v>
      </c>
      <c r="F262" s="15">
        <f>SUM('8'!G379)</f>
        <v>1550.1</v>
      </c>
      <c r="G262" s="15">
        <f>SUM('8'!H379)</f>
        <v>1427.1</v>
      </c>
      <c r="H262" s="15">
        <f>SUM('8'!I379)</f>
        <v>1498.5</v>
      </c>
      <c r="I262" s="19"/>
      <c r="J262" s="19"/>
      <c r="K262" s="19"/>
    </row>
    <row r="263" spans="1:11" s="10" customFormat="1" ht="56.25">
      <c r="A263" s="4" t="s">
        <v>428</v>
      </c>
      <c r="B263" s="17" t="s">
        <v>45</v>
      </c>
      <c r="C263" s="17" t="s">
        <v>174</v>
      </c>
      <c r="D263" s="18" t="s">
        <v>427</v>
      </c>
      <c r="E263" s="18">
        <v>200</v>
      </c>
      <c r="F263" s="15">
        <f>SUM('8'!G380)</f>
        <v>4689.5</v>
      </c>
      <c r="G263" s="15">
        <f>SUM('8'!H380)</f>
        <v>4628.7</v>
      </c>
      <c r="H263" s="15">
        <f>SUM('8'!I380)</f>
        <v>2957.2</v>
      </c>
      <c r="I263" s="19"/>
      <c r="J263" s="19"/>
      <c r="K263" s="19"/>
    </row>
    <row r="264" spans="1:11" s="10" customFormat="1" ht="37.5">
      <c r="A264" s="4" t="s">
        <v>556</v>
      </c>
      <c r="B264" s="17" t="s">
        <v>45</v>
      </c>
      <c r="C264" s="17" t="s">
        <v>174</v>
      </c>
      <c r="D264" s="18" t="s">
        <v>427</v>
      </c>
      <c r="E264" s="18">
        <v>300</v>
      </c>
      <c r="F264" s="15">
        <f>'8'!G381</f>
        <v>52.8</v>
      </c>
      <c r="G264" s="15">
        <f>'8'!H381</f>
        <v>0</v>
      </c>
      <c r="H264" s="15">
        <f>'8'!I381</f>
        <v>0</v>
      </c>
      <c r="I264" s="19"/>
      <c r="J264" s="19"/>
      <c r="K264" s="19"/>
    </row>
    <row r="265" spans="1:11" s="10" customFormat="1" ht="75">
      <c r="A265" s="4" t="s">
        <v>728</v>
      </c>
      <c r="B265" s="17" t="s">
        <v>45</v>
      </c>
      <c r="C265" s="17" t="s">
        <v>174</v>
      </c>
      <c r="D265" s="18" t="s">
        <v>586</v>
      </c>
      <c r="E265" s="18">
        <v>200</v>
      </c>
      <c r="F265" s="15">
        <f>SUM('8'!G382)</f>
        <v>4176.3</v>
      </c>
      <c r="G265" s="15">
        <f>SUM('8'!H382)</f>
        <v>4214.6000000000004</v>
      </c>
      <c r="H265" s="15">
        <f>SUM('8'!I382)</f>
        <v>4115.5</v>
      </c>
      <c r="I265" s="19"/>
      <c r="J265" s="19"/>
      <c r="K265" s="19"/>
    </row>
    <row r="266" spans="1:11" s="10" customFormat="1" ht="18.75">
      <c r="A266" s="4" t="s">
        <v>390</v>
      </c>
      <c r="B266" s="17" t="s">
        <v>45</v>
      </c>
      <c r="C266" s="17" t="s">
        <v>174</v>
      </c>
      <c r="D266" s="18" t="s">
        <v>391</v>
      </c>
      <c r="E266" s="18"/>
      <c r="F266" s="15">
        <f>F267+F268+F269</f>
        <v>4868.0999999999995</v>
      </c>
      <c r="G266" s="15">
        <f t="shared" ref="G266:H266" si="116">G267+G268+G269</f>
        <v>300</v>
      </c>
      <c r="H266" s="15">
        <f t="shared" si="116"/>
        <v>0</v>
      </c>
      <c r="I266" s="19"/>
      <c r="J266" s="19"/>
      <c r="K266" s="19"/>
    </row>
    <row r="267" spans="1:11" s="10" customFormat="1" ht="56.25">
      <c r="A267" s="4" t="s">
        <v>420</v>
      </c>
      <c r="B267" s="17" t="s">
        <v>45</v>
      </c>
      <c r="C267" s="17" t="s">
        <v>174</v>
      </c>
      <c r="D267" s="18" t="s">
        <v>419</v>
      </c>
      <c r="E267" s="18">
        <v>200</v>
      </c>
      <c r="F267" s="15">
        <f>SUM('8'!G384)</f>
        <v>4747.8999999999996</v>
      </c>
      <c r="G267" s="15">
        <f>SUM('8'!H384)</f>
        <v>300</v>
      </c>
      <c r="H267" s="15">
        <f>SUM('8'!I384)</f>
        <v>0</v>
      </c>
      <c r="I267" s="19"/>
      <c r="J267" s="19"/>
      <c r="K267" s="19"/>
    </row>
    <row r="268" spans="1:11" s="10" customFormat="1" ht="37.5">
      <c r="A268" s="4" t="s">
        <v>557</v>
      </c>
      <c r="B268" s="17" t="s">
        <v>45</v>
      </c>
      <c r="C268" s="17" t="s">
        <v>174</v>
      </c>
      <c r="D268" s="18" t="s">
        <v>419</v>
      </c>
      <c r="E268" s="18">
        <v>800</v>
      </c>
      <c r="F268" s="15">
        <f>'8'!G385</f>
        <v>0.9</v>
      </c>
      <c r="G268" s="15">
        <f>'8'!H385</f>
        <v>0</v>
      </c>
      <c r="H268" s="15">
        <f>'8'!I385</f>
        <v>0</v>
      </c>
      <c r="I268" s="19"/>
      <c r="J268" s="19"/>
      <c r="K268" s="19"/>
    </row>
    <row r="269" spans="1:11" s="10" customFormat="1" ht="56.25">
      <c r="A269" s="4" t="s">
        <v>737</v>
      </c>
      <c r="B269" s="17" t="s">
        <v>45</v>
      </c>
      <c r="C269" s="17" t="s">
        <v>174</v>
      </c>
      <c r="D269" s="18" t="s">
        <v>763</v>
      </c>
      <c r="E269" s="18">
        <v>200</v>
      </c>
      <c r="F269" s="15">
        <f>'8'!G386</f>
        <v>119.3</v>
      </c>
      <c r="G269" s="15">
        <f>'8'!H386</f>
        <v>0</v>
      </c>
      <c r="H269" s="15">
        <f>'8'!I386</f>
        <v>0</v>
      </c>
      <c r="I269" s="19"/>
      <c r="J269" s="19"/>
      <c r="K269" s="19"/>
    </row>
    <row r="270" spans="1:11" s="10" customFormat="1" ht="37.5">
      <c r="A270" s="4" t="s">
        <v>329</v>
      </c>
      <c r="B270" s="17" t="s">
        <v>45</v>
      </c>
      <c r="C270" s="17" t="s">
        <v>174</v>
      </c>
      <c r="D270" s="18" t="s">
        <v>312</v>
      </c>
      <c r="E270" s="18"/>
      <c r="F270" s="15">
        <f>F272+F273+F274+F276+F277+F271+F279+F275+F278</f>
        <v>171620.19999999998</v>
      </c>
      <c r="G270" s="15">
        <f t="shared" ref="G270:H270" si="117">G272+G273+G274+G276+G277+G271+G279+G275+G278</f>
        <v>166189.19999999998</v>
      </c>
      <c r="H270" s="15">
        <f t="shared" si="117"/>
        <v>177720.40000000002</v>
      </c>
      <c r="I270" s="19"/>
      <c r="J270" s="19"/>
      <c r="K270" s="19"/>
    </row>
    <row r="271" spans="1:11" s="10" customFormat="1" ht="150">
      <c r="A271" s="4" t="s">
        <v>587</v>
      </c>
      <c r="B271" s="17" t="s">
        <v>45</v>
      </c>
      <c r="C271" s="17" t="s">
        <v>174</v>
      </c>
      <c r="D271" s="18" t="s">
        <v>588</v>
      </c>
      <c r="E271" s="18">
        <v>100</v>
      </c>
      <c r="F271" s="15">
        <f>SUM('8'!G388)</f>
        <v>8983.7999999999993</v>
      </c>
      <c r="G271" s="15">
        <f>SUM('8'!H388)</f>
        <v>8983.7999999999993</v>
      </c>
      <c r="H271" s="15">
        <f>SUM('8'!I388)</f>
        <v>8983.7999999999993</v>
      </c>
      <c r="I271" s="19"/>
      <c r="J271" s="19"/>
      <c r="K271" s="19"/>
    </row>
    <row r="272" spans="1:11" s="10" customFormat="1" ht="131.25">
      <c r="A272" s="4" t="s">
        <v>330</v>
      </c>
      <c r="B272" s="17" t="s">
        <v>45</v>
      </c>
      <c r="C272" s="17" t="s">
        <v>174</v>
      </c>
      <c r="D272" s="18" t="s">
        <v>328</v>
      </c>
      <c r="E272" s="18">
        <v>100</v>
      </c>
      <c r="F272" s="15">
        <f>SUM('8'!G389)</f>
        <v>127562.3</v>
      </c>
      <c r="G272" s="15">
        <f>SUM('8'!H389)</f>
        <v>131281.79999999999</v>
      </c>
      <c r="H272" s="15">
        <f>SUM('8'!I389)</f>
        <v>141727.1</v>
      </c>
      <c r="I272" s="19"/>
      <c r="J272" s="19"/>
      <c r="K272" s="19"/>
    </row>
    <row r="273" spans="1:11" s="10" customFormat="1" ht="75">
      <c r="A273" s="4" t="s">
        <v>331</v>
      </c>
      <c r="B273" s="17" t="s">
        <v>45</v>
      </c>
      <c r="C273" s="17" t="s">
        <v>174</v>
      </c>
      <c r="D273" s="18" t="s">
        <v>328</v>
      </c>
      <c r="E273" s="18">
        <v>200</v>
      </c>
      <c r="F273" s="15">
        <f>SUM('8'!G390)</f>
        <v>6496.2</v>
      </c>
      <c r="G273" s="15">
        <f>SUM('8'!H390)</f>
        <v>7337.9</v>
      </c>
      <c r="H273" s="15">
        <f>SUM('8'!I390)</f>
        <v>7872.7</v>
      </c>
      <c r="I273" s="19"/>
      <c r="J273" s="19"/>
      <c r="K273" s="19"/>
    </row>
    <row r="274" spans="1:11" s="10" customFormat="1" ht="56.25">
      <c r="A274" s="4" t="s">
        <v>333</v>
      </c>
      <c r="B274" s="17" t="s">
        <v>45</v>
      </c>
      <c r="C274" s="17" t="s">
        <v>174</v>
      </c>
      <c r="D274" s="18" t="s">
        <v>332</v>
      </c>
      <c r="E274" s="18">
        <v>200</v>
      </c>
      <c r="F274" s="15">
        <f>SUM('8'!G391)</f>
        <v>0</v>
      </c>
      <c r="G274" s="15">
        <f>SUM('8'!H391)</f>
        <v>0</v>
      </c>
      <c r="H274" s="15">
        <f>SUM('8'!I391)</f>
        <v>0</v>
      </c>
      <c r="I274" s="19"/>
      <c r="J274" s="19"/>
      <c r="K274" s="19"/>
    </row>
    <row r="275" spans="1:11" s="10" customFormat="1" ht="112.5">
      <c r="A275" s="4" t="s">
        <v>696</v>
      </c>
      <c r="B275" s="17" t="s">
        <v>45</v>
      </c>
      <c r="C275" s="17" t="s">
        <v>174</v>
      </c>
      <c r="D275" s="18" t="s">
        <v>415</v>
      </c>
      <c r="E275" s="18">
        <v>100</v>
      </c>
      <c r="F275" s="15">
        <f>SUM('8'!G393)</f>
        <v>0</v>
      </c>
      <c r="G275" s="15">
        <f>SUM('8'!H393)</f>
        <v>0</v>
      </c>
      <c r="H275" s="15">
        <f>SUM('8'!I393)</f>
        <v>0</v>
      </c>
      <c r="I275" s="19"/>
      <c r="J275" s="19"/>
      <c r="K275" s="19"/>
    </row>
    <row r="276" spans="1:11" s="10" customFormat="1" ht="75">
      <c r="A276" s="4" t="s">
        <v>414</v>
      </c>
      <c r="B276" s="17" t="s">
        <v>45</v>
      </c>
      <c r="C276" s="17" t="s">
        <v>174</v>
      </c>
      <c r="D276" s="18" t="s">
        <v>415</v>
      </c>
      <c r="E276" s="18">
        <v>200</v>
      </c>
      <c r="F276" s="15">
        <f>SUM('8'!G394)</f>
        <v>22351.599999999999</v>
      </c>
      <c r="G276" s="15">
        <f>SUM('8'!H394)</f>
        <v>18484.5</v>
      </c>
      <c r="H276" s="15">
        <f>SUM('8'!I394)</f>
        <v>19035.599999999999</v>
      </c>
      <c r="I276" s="19"/>
      <c r="J276" s="19"/>
      <c r="K276" s="19"/>
    </row>
    <row r="277" spans="1:11" s="10" customFormat="1" ht="56.25">
      <c r="A277" s="4" t="s">
        <v>416</v>
      </c>
      <c r="B277" s="17" t="s">
        <v>45</v>
      </c>
      <c r="C277" s="17" t="s">
        <v>174</v>
      </c>
      <c r="D277" s="18" t="s">
        <v>415</v>
      </c>
      <c r="E277" s="18">
        <v>800</v>
      </c>
      <c r="F277" s="15">
        <f>SUM('8'!G395)</f>
        <v>368</v>
      </c>
      <c r="G277" s="15">
        <f>SUM('8'!H395)</f>
        <v>0</v>
      </c>
      <c r="H277" s="15">
        <f>SUM('8'!I395)</f>
        <v>0</v>
      </c>
      <c r="I277" s="19"/>
      <c r="J277" s="19"/>
      <c r="K277" s="19"/>
    </row>
    <row r="278" spans="1:11" s="10" customFormat="1" ht="75">
      <c r="A278" s="4" t="s">
        <v>762</v>
      </c>
      <c r="B278" s="17" t="s">
        <v>45</v>
      </c>
      <c r="C278" s="17" t="s">
        <v>174</v>
      </c>
      <c r="D278" s="18" t="s">
        <v>415</v>
      </c>
      <c r="E278" s="18">
        <v>400</v>
      </c>
      <c r="F278" s="15">
        <f>'8'!G396</f>
        <v>5500</v>
      </c>
      <c r="G278" s="15">
        <f>'8'!H396</f>
        <v>0</v>
      </c>
      <c r="H278" s="15">
        <f>'8'!I396</f>
        <v>0</v>
      </c>
      <c r="I278" s="19"/>
      <c r="J278" s="19"/>
      <c r="K278" s="19"/>
    </row>
    <row r="279" spans="1:11" s="10" customFormat="1" ht="56.25">
      <c r="A279" s="4" t="s">
        <v>333</v>
      </c>
      <c r="B279" s="17" t="s">
        <v>45</v>
      </c>
      <c r="C279" s="17" t="s">
        <v>174</v>
      </c>
      <c r="D279" s="18" t="s">
        <v>605</v>
      </c>
      <c r="E279" s="18">
        <v>200</v>
      </c>
      <c r="F279" s="15">
        <f>'8'!G392</f>
        <v>358.3</v>
      </c>
      <c r="G279" s="15">
        <f>'8'!H392</f>
        <v>101.2</v>
      </c>
      <c r="H279" s="15">
        <f>'8'!I392</f>
        <v>101.2</v>
      </c>
      <c r="I279" s="19"/>
      <c r="J279" s="19"/>
      <c r="K279" s="19"/>
    </row>
    <row r="280" spans="1:11" s="10" customFormat="1" ht="37.5">
      <c r="A280" s="4" t="s">
        <v>341</v>
      </c>
      <c r="B280" s="17" t="s">
        <v>45</v>
      </c>
      <c r="C280" s="17" t="s">
        <v>174</v>
      </c>
      <c r="D280" s="18" t="s">
        <v>338</v>
      </c>
      <c r="E280" s="18"/>
      <c r="F280" s="15">
        <f>F281+F282</f>
        <v>0</v>
      </c>
      <c r="G280" s="15">
        <f t="shared" ref="G280:H280" si="118">G281+G282</f>
        <v>0</v>
      </c>
      <c r="H280" s="15">
        <f t="shared" si="118"/>
        <v>0</v>
      </c>
      <c r="I280" s="19"/>
      <c r="J280" s="19"/>
      <c r="K280" s="19"/>
    </row>
    <row r="281" spans="1:11" s="10" customFormat="1" ht="131.25">
      <c r="A281" s="4" t="s">
        <v>342</v>
      </c>
      <c r="B281" s="17" t="s">
        <v>45</v>
      </c>
      <c r="C281" s="17" t="s">
        <v>174</v>
      </c>
      <c r="D281" s="18" t="s">
        <v>337</v>
      </c>
      <c r="E281" s="18">
        <v>200</v>
      </c>
      <c r="F281" s="15">
        <f>SUM('8'!G398)</f>
        <v>0</v>
      </c>
      <c r="G281" s="15">
        <f>SUM('8'!H398)</f>
        <v>0</v>
      </c>
      <c r="H281" s="15">
        <f>SUM('8'!I398)</f>
        <v>0</v>
      </c>
      <c r="I281" s="19"/>
      <c r="J281" s="19"/>
      <c r="K281" s="19"/>
    </row>
    <row r="282" spans="1:11" s="10" customFormat="1" ht="93.75">
      <c r="A282" s="4" t="s">
        <v>741</v>
      </c>
      <c r="B282" s="17" t="s">
        <v>353</v>
      </c>
      <c r="C282" s="17" t="s">
        <v>174</v>
      </c>
      <c r="D282" s="18" t="s">
        <v>337</v>
      </c>
      <c r="E282" s="18">
        <v>600</v>
      </c>
      <c r="F282" s="15">
        <f>SUM('8'!G399)</f>
        <v>0</v>
      </c>
      <c r="G282" s="15">
        <f>SUM('8'!H399)</f>
        <v>0</v>
      </c>
      <c r="H282" s="15">
        <f>SUM('8'!I399)</f>
        <v>0</v>
      </c>
      <c r="I282" s="19"/>
      <c r="J282" s="19"/>
      <c r="K282" s="19"/>
    </row>
    <row r="283" spans="1:11" s="10" customFormat="1" ht="18.75">
      <c r="A283" s="4" t="s">
        <v>611</v>
      </c>
      <c r="B283" s="17" t="s">
        <v>45</v>
      </c>
      <c r="C283" s="17" t="s">
        <v>174</v>
      </c>
      <c r="D283" s="18" t="s">
        <v>607</v>
      </c>
      <c r="E283" s="18"/>
      <c r="F283" s="15">
        <f>F284</f>
        <v>0</v>
      </c>
      <c r="G283" s="15">
        <f t="shared" ref="G283:H283" si="119">G284</f>
        <v>0</v>
      </c>
      <c r="H283" s="15">
        <f t="shared" si="119"/>
        <v>0</v>
      </c>
      <c r="I283" s="19"/>
      <c r="J283" s="19"/>
      <c r="K283" s="19"/>
    </row>
    <row r="284" spans="1:11" s="10" customFormat="1" ht="64.5" customHeight="1">
      <c r="A284" s="4" t="s">
        <v>612</v>
      </c>
      <c r="B284" s="17" t="s">
        <v>45</v>
      </c>
      <c r="C284" s="17" t="s">
        <v>174</v>
      </c>
      <c r="D284" s="18" t="s">
        <v>606</v>
      </c>
      <c r="E284" s="18">
        <v>400</v>
      </c>
      <c r="F284" s="15">
        <f>'8'!G401</f>
        <v>0</v>
      </c>
      <c r="G284" s="15">
        <f>'8'!H401</f>
        <v>0</v>
      </c>
      <c r="H284" s="15">
        <f>'8'!I401</f>
        <v>0</v>
      </c>
      <c r="I284" s="19"/>
      <c r="J284" s="19"/>
      <c r="K284" s="19"/>
    </row>
    <row r="285" spans="1:11" s="10" customFormat="1" ht="37.5">
      <c r="A285" s="4" t="s">
        <v>343</v>
      </c>
      <c r="B285" s="17" t="s">
        <v>45</v>
      </c>
      <c r="C285" s="17" t="s">
        <v>174</v>
      </c>
      <c r="D285" s="18" t="s">
        <v>339</v>
      </c>
      <c r="E285" s="18"/>
      <c r="F285" s="15">
        <f>F286+F287</f>
        <v>0</v>
      </c>
      <c r="G285" s="15">
        <f t="shared" ref="G285:H285" si="120">G286+G287</f>
        <v>0</v>
      </c>
      <c r="H285" s="15">
        <f t="shared" si="120"/>
        <v>0</v>
      </c>
      <c r="I285" s="19"/>
      <c r="J285" s="19"/>
      <c r="K285" s="19"/>
    </row>
    <row r="286" spans="1:11" s="10" customFormat="1" ht="93.75">
      <c r="A286" s="4" t="s">
        <v>344</v>
      </c>
      <c r="B286" s="17" t="s">
        <v>45</v>
      </c>
      <c r="C286" s="17" t="s">
        <v>174</v>
      </c>
      <c r="D286" s="18" t="s">
        <v>340</v>
      </c>
      <c r="E286" s="18">
        <v>200</v>
      </c>
      <c r="F286" s="15">
        <f>SUM('8'!G403)</f>
        <v>0</v>
      </c>
      <c r="G286" s="15">
        <f>SUM('8'!H403)</f>
        <v>0</v>
      </c>
      <c r="H286" s="15">
        <f>SUM('8'!I403)</f>
        <v>0</v>
      </c>
      <c r="I286" s="19"/>
      <c r="J286" s="19"/>
      <c r="K286" s="19"/>
    </row>
    <row r="287" spans="1:11" s="10" customFormat="1" ht="56.25">
      <c r="A287" s="4" t="s">
        <v>742</v>
      </c>
      <c r="B287" s="17" t="s">
        <v>45</v>
      </c>
      <c r="C287" s="17" t="s">
        <v>174</v>
      </c>
      <c r="D287" s="18" t="s">
        <v>340</v>
      </c>
      <c r="E287" s="18">
        <v>600</v>
      </c>
      <c r="F287" s="15">
        <f>SUM('8'!G404)</f>
        <v>0</v>
      </c>
      <c r="G287" s="15">
        <f>SUM('8'!H404)</f>
        <v>0</v>
      </c>
      <c r="H287" s="15">
        <f>SUM('8'!I404)</f>
        <v>0</v>
      </c>
      <c r="I287" s="19"/>
      <c r="J287" s="19"/>
      <c r="K287" s="19"/>
    </row>
    <row r="288" spans="1:11" s="10" customFormat="1" ht="37.5">
      <c r="A288" s="4" t="s">
        <v>350</v>
      </c>
      <c r="B288" s="17" t="s">
        <v>45</v>
      </c>
      <c r="C288" s="17" t="s">
        <v>174</v>
      </c>
      <c r="D288" s="18" t="s">
        <v>345</v>
      </c>
      <c r="E288" s="18"/>
      <c r="F288" s="15">
        <f>F291+F292+F294+F290+F293+F289+F295+F296+F297+F298+F299</f>
        <v>70387.999999999985</v>
      </c>
      <c r="G288" s="15">
        <f t="shared" ref="G288:H288" si="121">G291+G292+G294+G290+G293+G289+G295+G296+G297+G298+G299</f>
        <v>54656.69999999999</v>
      </c>
      <c r="H288" s="15">
        <f t="shared" si="121"/>
        <v>59555.199999999997</v>
      </c>
      <c r="I288" s="19"/>
      <c r="J288" s="19"/>
      <c r="K288" s="19"/>
    </row>
    <row r="289" spans="1:11" s="10" customFormat="1" ht="56.25">
      <c r="A289" s="4" t="s">
        <v>729</v>
      </c>
      <c r="B289" s="17" t="s">
        <v>45</v>
      </c>
      <c r="C289" s="17" t="s">
        <v>174</v>
      </c>
      <c r="D289" s="18" t="s">
        <v>589</v>
      </c>
      <c r="E289" s="18">
        <v>600</v>
      </c>
      <c r="F289" s="15">
        <f>SUM('8'!G407)</f>
        <v>2968.6</v>
      </c>
      <c r="G289" s="15">
        <f>SUM('8'!H407)</f>
        <v>2968.6</v>
      </c>
      <c r="H289" s="15">
        <f>SUM('8'!I407)</f>
        <v>2968.6</v>
      </c>
      <c r="I289" s="19"/>
      <c r="J289" s="19"/>
      <c r="K289" s="19"/>
    </row>
    <row r="290" spans="1:11" s="10" customFormat="1" ht="18.75">
      <c r="A290" s="4" t="s">
        <v>732</v>
      </c>
      <c r="B290" s="17" t="s">
        <v>45</v>
      </c>
      <c r="C290" s="17" t="s">
        <v>174</v>
      </c>
      <c r="D290" s="18" t="s">
        <v>590</v>
      </c>
      <c r="E290" s="18">
        <v>600</v>
      </c>
      <c r="F290" s="15">
        <f>'8'!G406</f>
        <v>85.5</v>
      </c>
      <c r="G290" s="15">
        <f>'8'!H406</f>
        <v>0</v>
      </c>
      <c r="H290" s="15">
        <f>'8'!I406</f>
        <v>0</v>
      </c>
      <c r="I290" s="19"/>
      <c r="J290" s="19"/>
      <c r="K290" s="19"/>
    </row>
    <row r="291" spans="1:11" s="10" customFormat="1" ht="37.5">
      <c r="A291" s="4" t="s">
        <v>731</v>
      </c>
      <c r="B291" s="17" t="s">
        <v>45</v>
      </c>
      <c r="C291" s="17" t="s">
        <v>174</v>
      </c>
      <c r="D291" s="18" t="s">
        <v>346</v>
      </c>
      <c r="E291" s="18">
        <v>600</v>
      </c>
      <c r="F291" s="15">
        <f>SUM('8'!G408)</f>
        <v>48577.7</v>
      </c>
      <c r="G291" s="15">
        <f>SUM('8'!H408)</f>
        <v>43486</v>
      </c>
      <c r="H291" s="15">
        <f>SUM('8'!I408)</f>
        <v>47216.800000000003</v>
      </c>
      <c r="I291" s="19"/>
      <c r="J291" s="19"/>
      <c r="K291" s="19"/>
    </row>
    <row r="292" spans="1:11" s="10" customFormat="1" ht="37.5">
      <c r="A292" s="4" t="s">
        <v>733</v>
      </c>
      <c r="B292" s="17" t="s">
        <v>45</v>
      </c>
      <c r="C292" s="17" t="s">
        <v>174</v>
      </c>
      <c r="D292" s="18" t="s">
        <v>348</v>
      </c>
      <c r="E292" s="18">
        <v>600</v>
      </c>
      <c r="F292" s="15">
        <f>SUM('8'!G409)</f>
        <v>646.5</v>
      </c>
      <c r="G292" s="15">
        <f>SUM('8'!H409)</f>
        <v>857.7</v>
      </c>
      <c r="H292" s="15">
        <f>SUM('8'!I409)</f>
        <v>877.7</v>
      </c>
      <c r="I292" s="19"/>
      <c r="J292" s="19"/>
      <c r="K292" s="19"/>
    </row>
    <row r="293" spans="1:11" s="10" customFormat="1" ht="37.5">
      <c r="A293" s="4" t="s">
        <v>812</v>
      </c>
      <c r="B293" s="17" t="s">
        <v>45</v>
      </c>
      <c r="C293" s="17" t="s">
        <v>174</v>
      </c>
      <c r="D293" s="18" t="s">
        <v>558</v>
      </c>
      <c r="E293" s="18">
        <v>600</v>
      </c>
      <c r="F293" s="15">
        <f>'8'!G410</f>
        <v>0</v>
      </c>
      <c r="G293" s="15">
        <f>'8'!H410</f>
        <v>0</v>
      </c>
      <c r="H293" s="15">
        <f>'8'!I410</f>
        <v>0</v>
      </c>
      <c r="I293" s="19"/>
      <c r="J293" s="19"/>
      <c r="K293" s="19"/>
    </row>
    <row r="294" spans="1:11" s="10" customFormat="1" ht="18.75">
      <c r="A294" s="4" t="s">
        <v>734</v>
      </c>
      <c r="B294" s="17" t="s">
        <v>45</v>
      </c>
      <c r="C294" s="17" t="s">
        <v>174</v>
      </c>
      <c r="D294" s="18" t="s">
        <v>432</v>
      </c>
      <c r="E294" s="18">
        <v>600</v>
      </c>
      <c r="F294" s="15">
        <f>SUM('8'!G411)</f>
        <v>14612.6</v>
      </c>
      <c r="G294" s="15">
        <f>SUM('8'!H411)</f>
        <v>4134.2</v>
      </c>
      <c r="H294" s="15">
        <f>SUM('8'!I411)</f>
        <v>5280.9</v>
      </c>
      <c r="I294" s="19"/>
      <c r="J294" s="19"/>
      <c r="K294" s="19"/>
    </row>
    <row r="295" spans="1:11" s="10" customFormat="1" ht="75">
      <c r="A295" s="4" t="s">
        <v>728</v>
      </c>
      <c r="B295" s="17" t="s">
        <v>45</v>
      </c>
      <c r="C295" s="17" t="s">
        <v>174</v>
      </c>
      <c r="D295" s="18" t="s">
        <v>591</v>
      </c>
      <c r="E295" s="18">
        <v>600</v>
      </c>
      <c r="F295" s="15">
        <f>SUM('8'!G412)</f>
        <v>3247.9</v>
      </c>
      <c r="G295" s="15">
        <f>SUM('8'!H412)</f>
        <v>3210.2000000000003</v>
      </c>
      <c r="H295" s="15">
        <f>SUM('8'!I412)</f>
        <v>3211.2000000000003</v>
      </c>
      <c r="I295" s="19"/>
      <c r="J295" s="19"/>
      <c r="K295" s="19"/>
    </row>
    <row r="296" spans="1:11" s="10" customFormat="1" ht="18.75">
      <c r="A296" s="4" t="s">
        <v>735</v>
      </c>
      <c r="B296" s="17" t="s">
        <v>45</v>
      </c>
      <c r="C296" s="17" t="s">
        <v>174</v>
      </c>
      <c r="D296" s="18" t="s">
        <v>347</v>
      </c>
      <c r="E296" s="18">
        <v>600</v>
      </c>
      <c r="F296" s="15">
        <f>'8'!G413</f>
        <v>0</v>
      </c>
      <c r="G296" s="15">
        <f>'8'!H413</f>
        <v>0</v>
      </c>
      <c r="H296" s="15">
        <f>'8'!I413</f>
        <v>0</v>
      </c>
      <c r="I296" s="19"/>
      <c r="J296" s="19"/>
      <c r="K296" s="19"/>
    </row>
    <row r="297" spans="1:11" s="10" customFormat="1" ht="37.5">
      <c r="A297" s="4" t="s">
        <v>736</v>
      </c>
      <c r="B297" s="17" t="s">
        <v>45</v>
      </c>
      <c r="C297" s="17" t="s">
        <v>174</v>
      </c>
      <c r="D297" s="18" t="s">
        <v>644</v>
      </c>
      <c r="E297" s="18">
        <v>600</v>
      </c>
      <c r="F297" s="15">
        <f>SUM('8'!G414)</f>
        <v>0</v>
      </c>
      <c r="G297" s="15">
        <f>SUM('8'!H414)</f>
        <v>0</v>
      </c>
      <c r="H297" s="15">
        <f>SUM('8'!I414)</f>
        <v>0</v>
      </c>
      <c r="I297" s="19"/>
      <c r="J297" s="19"/>
      <c r="K297" s="19"/>
    </row>
    <row r="298" spans="1:11" s="10" customFormat="1" ht="56.25">
      <c r="A298" s="4" t="s">
        <v>737</v>
      </c>
      <c r="B298" s="17" t="s">
        <v>45</v>
      </c>
      <c r="C298" s="17" t="s">
        <v>174</v>
      </c>
      <c r="D298" s="18" t="s">
        <v>760</v>
      </c>
      <c r="E298" s="18">
        <v>600</v>
      </c>
      <c r="F298" s="15">
        <f>'8'!G415</f>
        <v>124.2</v>
      </c>
      <c r="G298" s="15">
        <f>'8'!H415</f>
        <v>0</v>
      </c>
      <c r="H298" s="15">
        <f>'8'!I415</f>
        <v>0</v>
      </c>
      <c r="I298" s="19"/>
      <c r="J298" s="19"/>
      <c r="K298" s="19"/>
    </row>
    <row r="299" spans="1:11" s="10" customFormat="1" ht="56.25">
      <c r="A299" s="4" t="s">
        <v>738</v>
      </c>
      <c r="B299" s="17" t="s">
        <v>45</v>
      </c>
      <c r="C299" s="17" t="s">
        <v>174</v>
      </c>
      <c r="D299" s="18" t="s">
        <v>761</v>
      </c>
      <c r="E299" s="18">
        <v>600</v>
      </c>
      <c r="F299" s="15">
        <f>'8'!G416</f>
        <v>125</v>
      </c>
      <c r="G299" s="15">
        <f>'8'!H416</f>
        <v>0</v>
      </c>
      <c r="H299" s="15">
        <f>'8'!I416</f>
        <v>0</v>
      </c>
      <c r="I299" s="19"/>
      <c r="J299" s="19"/>
      <c r="K299" s="19"/>
    </row>
    <row r="300" spans="1:11" s="10" customFormat="1" ht="37.5">
      <c r="A300" s="4" t="s">
        <v>645</v>
      </c>
      <c r="B300" s="17" t="s">
        <v>45</v>
      </c>
      <c r="C300" s="17" t="s">
        <v>174</v>
      </c>
      <c r="D300" s="18" t="s">
        <v>401</v>
      </c>
      <c r="E300" s="18"/>
      <c r="F300" s="15">
        <f>F301</f>
        <v>0</v>
      </c>
      <c r="G300" s="15">
        <f t="shared" ref="G300:H300" si="122">G301</f>
        <v>0</v>
      </c>
      <c r="H300" s="15">
        <f t="shared" si="122"/>
        <v>0</v>
      </c>
      <c r="I300" s="19"/>
      <c r="J300" s="19"/>
      <c r="K300" s="19"/>
    </row>
    <row r="301" spans="1:11" s="10" customFormat="1" ht="56.25">
      <c r="A301" s="4" t="s">
        <v>400</v>
      </c>
      <c r="B301" s="17" t="s">
        <v>45</v>
      </c>
      <c r="C301" s="17" t="s">
        <v>174</v>
      </c>
      <c r="D301" s="18" t="s">
        <v>402</v>
      </c>
      <c r="E301" s="18"/>
      <c r="F301" s="15">
        <f>F302+F303</f>
        <v>0</v>
      </c>
      <c r="G301" s="15">
        <f t="shared" ref="G301:H301" si="123">G302+G303</f>
        <v>0</v>
      </c>
      <c r="H301" s="15">
        <f t="shared" si="123"/>
        <v>0</v>
      </c>
      <c r="I301" s="19"/>
      <c r="J301" s="19"/>
      <c r="K301" s="19"/>
    </row>
    <row r="302" spans="1:11" s="10" customFormat="1" ht="93.75">
      <c r="A302" s="4" t="s">
        <v>647</v>
      </c>
      <c r="B302" s="17" t="s">
        <v>45</v>
      </c>
      <c r="C302" s="17" t="s">
        <v>174</v>
      </c>
      <c r="D302" s="18" t="s">
        <v>646</v>
      </c>
      <c r="E302" s="18">
        <v>200</v>
      </c>
      <c r="F302" s="15">
        <f>SUM('8'!G424)</f>
        <v>0</v>
      </c>
      <c r="G302" s="15">
        <f>SUM('8'!H424)</f>
        <v>0</v>
      </c>
      <c r="H302" s="15">
        <f>SUM('8'!I424)</f>
        <v>0</v>
      </c>
      <c r="I302" s="19"/>
      <c r="J302" s="19"/>
      <c r="K302" s="19"/>
    </row>
    <row r="303" spans="1:11" s="10" customFormat="1" ht="56.25">
      <c r="A303" s="4" t="s">
        <v>737</v>
      </c>
      <c r="B303" s="17" t="s">
        <v>45</v>
      </c>
      <c r="C303" s="17" t="s">
        <v>174</v>
      </c>
      <c r="D303" s="18" t="s">
        <v>646</v>
      </c>
      <c r="E303" s="18">
        <v>600</v>
      </c>
      <c r="F303" s="15">
        <f>SUM('8'!G425)</f>
        <v>0</v>
      </c>
      <c r="G303" s="15">
        <f>SUM('8'!H425)</f>
        <v>0</v>
      </c>
      <c r="H303" s="15">
        <f>SUM('8'!I425)</f>
        <v>0</v>
      </c>
      <c r="I303" s="19"/>
      <c r="J303" s="19"/>
      <c r="K303" s="19"/>
    </row>
    <row r="304" spans="1:11" s="10" customFormat="1" ht="75">
      <c r="A304" s="4" t="s">
        <v>493</v>
      </c>
      <c r="B304" s="17" t="s">
        <v>45</v>
      </c>
      <c r="C304" s="17" t="s">
        <v>174</v>
      </c>
      <c r="D304" s="18" t="s">
        <v>268</v>
      </c>
      <c r="E304" s="18"/>
      <c r="F304" s="15">
        <f>F305</f>
        <v>0</v>
      </c>
      <c r="G304" s="15">
        <f t="shared" ref="G304:H306" si="124">G305</f>
        <v>0</v>
      </c>
      <c r="H304" s="15">
        <f t="shared" si="124"/>
        <v>0</v>
      </c>
      <c r="I304" s="19"/>
      <c r="J304" s="19"/>
      <c r="K304" s="19"/>
    </row>
    <row r="305" spans="1:11" s="10" customFormat="1" ht="75">
      <c r="A305" s="4" t="s">
        <v>300</v>
      </c>
      <c r="B305" s="17" t="s">
        <v>45</v>
      </c>
      <c r="C305" s="17" t="s">
        <v>174</v>
      </c>
      <c r="D305" s="18" t="s">
        <v>297</v>
      </c>
      <c r="E305" s="18"/>
      <c r="F305" s="15">
        <f>F306</f>
        <v>0</v>
      </c>
      <c r="G305" s="15">
        <f t="shared" si="124"/>
        <v>0</v>
      </c>
      <c r="H305" s="15">
        <f t="shared" si="124"/>
        <v>0</v>
      </c>
      <c r="I305" s="19"/>
      <c r="J305" s="19"/>
      <c r="K305" s="19"/>
    </row>
    <row r="306" spans="1:11" s="10" customFormat="1" ht="18.75">
      <c r="A306" s="4" t="s">
        <v>305</v>
      </c>
      <c r="B306" s="17" t="s">
        <v>45</v>
      </c>
      <c r="C306" s="17" t="s">
        <v>174</v>
      </c>
      <c r="D306" s="18" t="s">
        <v>303</v>
      </c>
      <c r="E306" s="18"/>
      <c r="F306" s="15">
        <f>F307</f>
        <v>0</v>
      </c>
      <c r="G306" s="15">
        <f t="shared" si="124"/>
        <v>0</v>
      </c>
      <c r="H306" s="15">
        <f t="shared" si="124"/>
        <v>0</v>
      </c>
      <c r="I306" s="19"/>
      <c r="J306" s="19"/>
      <c r="K306" s="19"/>
    </row>
    <row r="307" spans="1:11" s="10" customFormat="1" ht="75">
      <c r="A307" s="4" t="s">
        <v>592</v>
      </c>
      <c r="B307" s="17" t="s">
        <v>45</v>
      </c>
      <c r="C307" s="17" t="s">
        <v>174</v>
      </c>
      <c r="D307" s="18" t="s">
        <v>304</v>
      </c>
      <c r="E307" s="18">
        <v>400</v>
      </c>
      <c r="F307" s="15">
        <f>SUM('8'!G420)</f>
        <v>0</v>
      </c>
      <c r="G307" s="15">
        <f>SUM('8'!H420)</f>
        <v>0</v>
      </c>
      <c r="H307" s="15">
        <f>SUM('8'!I420)</f>
        <v>0</v>
      </c>
      <c r="I307" s="19"/>
      <c r="J307" s="19"/>
      <c r="K307" s="19"/>
    </row>
    <row r="308" spans="1:11" s="10" customFormat="1" ht="18.75">
      <c r="A308" s="35" t="s">
        <v>54</v>
      </c>
      <c r="B308" s="17" t="s">
        <v>45</v>
      </c>
      <c r="C308" s="17" t="s">
        <v>46</v>
      </c>
      <c r="D308" s="84"/>
      <c r="E308" s="84"/>
      <c r="F308" s="15">
        <f>SUM(F324+F309+F320)</f>
        <v>27089.9</v>
      </c>
      <c r="G308" s="15">
        <f>SUM(G324+G309+G320)</f>
        <v>17405.099999999999</v>
      </c>
      <c r="H308" s="15">
        <f>SUM(H324+H309+H320)</f>
        <v>17543.900000000001</v>
      </c>
    </row>
    <row r="309" spans="1:11" s="10" customFormat="1" ht="37.5">
      <c r="A309" s="4" t="s">
        <v>307</v>
      </c>
      <c r="B309" s="17" t="s">
        <v>45</v>
      </c>
      <c r="C309" s="17" t="s">
        <v>46</v>
      </c>
      <c r="D309" s="18" t="s">
        <v>308</v>
      </c>
      <c r="E309" s="18"/>
      <c r="F309" s="15">
        <f>F310+F317</f>
        <v>11790.3</v>
      </c>
      <c r="G309" s="15">
        <f t="shared" ref="G309:H309" si="125">G310+G317</f>
        <v>7050.1</v>
      </c>
      <c r="H309" s="15">
        <f t="shared" si="125"/>
        <v>7473.9000000000005</v>
      </c>
    </row>
    <row r="310" spans="1:11" s="10" customFormat="1" ht="37.5">
      <c r="A310" s="4" t="s">
        <v>544</v>
      </c>
      <c r="B310" s="17" t="s">
        <v>45</v>
      </c>
      <c r="C310" s="17" t="s">
        <v>46</v>
      </c>
      <c r="D310" s="18" t="s">
        <v>392</v>
      </c>
      <c r="E310" s="18"/>
      <c r="F310" s="15">
        <f>F313+F311</f>
        <v>11740.599999999999</v>
      </c>
      <c r="G310" s="15">
        <f t="shared" ref="G310:H310" si="126">G313+G311</f>
        <v>7050.1</v>
      </c>
      <c r="H310" s="15">
        <f t="shared" si="126"/>
        <v>7473.9000000000005</v>
      </c>
    </row>
    <row r="311" spans="1:11" s="10" customFormat="1" ht="37.5">
      <c r="A311" s="4" t="s">
        <v>561</v>
      </c>
      <c r="B311" s="17" t="s">
        <v>45</v>
      </c>
      <c r="C311" s="17" t="s">
        <v>46</v>
      </c>
      <c r="D311" s="18" t="s">
        <v>560</v>
      </c>
      <c r="E311" s="18"/>
      <c r="F311" s="15">
        <f>F312</f>
        <v>0</v>
      </c>
      <c r="G311" s="15">
        <f t="shared" ref="G311:H311" si="127">G312</f>
        <v>0</v>
      </c>
      <c r="H311" s="15">
        <f t="shared" si="127"/>
        <v>0</v>
      </c>
      <c r="I311" s="15"/>
    </row>
    <row r="312" spans="1:11" s="10" customFormat="1" ht="112.5">
      <c r="A312" s="35" t="s">
        <v>56</v>
      </c>
      <c r="B312" s="17" t="s">
        <v>45</v>
      </c>
      <c r="C312" s="17" t="s">
        <v>46</v>
      </c>
      <c r="D312" s="18" t="s">
        <v>559</v>
      </c>
      <c r="E312" s="18">
        <v>100</v>
      </c>
      <c r="F312" s="15">
        <f>'8'!G430</f>
        <v>0</v>
      </c>
      <c r="G312" s="15">
        <f>'8'!H430</f>
        <v>0</v>
      </c>
      <c r="H312" s="15">
        <f>'8'!I430</f>
        <v>0</v>
      </c>
      <c r="J312" s="15"/>
    </row>
    <row r="313" spans="1:11" s="10" customFormat="1" ht="37.5">
      <c r="A313" s="4" t="s">
        <v>394</v>
      </c>
      <c r="B313" s="17" t="s">
        <v>45</v>
      </c>
      <c r="C313" s="17" t="s">
        <v>46</v>
      </c>
      <c r="D313" s="18" t="s">
        <v>393</v>
      </c>
      <c r="E313" s="18"/>
      <c r="F313" s="15">
        <f>F314+F316+F315</f>
        <v>11740.599999999999</v>
      </c>
      <c r="G313" s="15">
        <f t="shared" ref="G313:H313" si="128">G314+G316+G315</f>
        <v>7050.1</v>
      </c>
      <c r="H313" s="15">
        <f t="shared" si="128"/>
        <v>7473.9000000000005</v>
      </c>
    </row>
    <row r="314" spans="1:11" s="10" customFormat="1" ht="56.25">
      <c r="A314" s="4" t="s">
        <v>433</v>
      </c>
      <c r="B314" s="17" t="s">
        <v>45</v>
      </c>
      <c r="C314" s="17" t="s">
        <v>46</v>
      </c>
      <c r="D314" s="18" t="s">
        <v>434</v>
      </c>
      <c r="E314" s="18">
        <v>600</v>
      </c>
      <c r="F314" s="15">
        <f>SUM('8'!G432)</f>
        <v>11725.3</v>
      </c>
      <c r="G314" s="15">
        <f>SUM('8'!H432)</f>
        <v>6362</v>
      </c>
      <c r="H314" s="15">
        <f>SUM('8'!I432)</f>
        <v>6743.8</v>
      </c>
    </row>
    <row r="315" spans="1:11" s="10" customFormat="1" ht="75">
      <c r="A315" s="4" t="s">
        <v>641</v>
      </c>
      <c r="B315" s="17" t="s">
        <v>45</v>
      </c>
      <c r="C315" s="17" t="s">
        <v>46</v>
      </c>
      <c r="D315" s="18" t="s">
        <v>712</v>
      </c>
      <c r="E315" s="18">
        <v>600</v>
      </c>
      <c r="F315" s="15">
        <f>'8'!G433</f>
        <v>15.3</v>
      </c>
      <c r="G315" s="15">
        <f>'8'!H433</f>
        <v>688.1</v>
      </c>
      <c r="H315" s="15">
        <f>'8'!I433</f>
        <v>730.1</v>
      </c>
    </row>
    <row r="316" spans="1:11" s="10" customFormat="1" ht="37.5">
      <c r="A316" s="4" t="s">
        <v>634</v>
      </c>
      <c r="B316" s="17" t="s">
        <v>45</v>
      </c>
      <c r="C316" s="17" t="s">
        <v>46</v>
      </c>
      <c r="D316" s="18" t="s">
        <v>632</v>
      </c>
      <c r="E316" s="18">
        <v>600</v>
      </c>
      <c r="F316" s="15">
        <f>'8'!G435</f>
        <v>0</v>
      </c>
      <c r="G316" s="15">
        <f>'8'!H435</f>
        <v>0</v>
      </c>
      <c r="H316" s="15">
        <f>'8'!I435</f>
        <v>0</v>
      </c>
    </row>
    <row r="317" spans="1:11" s="10" customFormat="1" ht="37.5">
      <c r="A317" s="4" t="s">
        <v>645</v>
      </c>
      <c r="B317" s="17" t="s">
        <v>45</v>
      </c>
      <c r="C317" s="17" t="s">
        <v>46</v>
      </c>
      <c r="D317" s="18" t="s">
        <v>401</v>
      </c>
      <c r="E317" s="18"/>
      <c r="F317" s="15">
        <f>F318</f>
        <v>49.7</v>
      </c>
      <c r="G317" s="15">
        <f t="shared" ref="G317:H317" si="129">G318</f>
        <v>0</v>
      </c>
      <c r="H317" s="15">
        <f t="shared" si="129"/>
        <v>0</v>
      </c>
    </row>
    <row r="318" spans="1:11" s="10" customFormat="1" ht="56.25">
      <c r="A318" s="4" t="s">
        <v>400</v>
      </c>
      <c r="B318" s="17" t="s">
        <v>45</v>
      </c>
      <c r="C318" s="17" t="s">
        <v>46</v>
      </c>
      <c r="D318" s="18" t="s">
        <v>402</v>
      </c>
      <c r="E318" s="18"/>
      <c r="F318" s="15">
        <f>F319</f>
        <v>49.7</v>
      </c>
      <c r="G318" s="15">
        <f t="shared" ref="G318:H318" si="130">G319</f>
        <v>0</v>
      </c>
      <c r="H318" s="15">
        <f t="shared" si="130"/>
        <v>0</v>
      </c>
    </row>
    <row r="319" spans="1:11" s="10" customFormat="1" ht="56.25">
      <c r="A319" s="4" t="s">
        <v>743</v>
      </c>
      <c r="B319" s="17" t="s">
        <v>45</v>
      </c>
      <c r="C319" s="17" t="s">
        <v>46</v>
      </c>
      <c r="D319" s="18" t="s">
        <v>646</v>
      </c>
      <c r="E319" s="18">
        <v>600</v>
      </c>
      <c r="F319" s="15">
        <f>SUM('8'!G438)</f>
        <v>49.7</v>
      </c>
      <c r="G319" s="15">
        <f>SUM('8'!H438)</f>
        <v>0</v>
      </c>
      <c r="H319" s="15">
        <f>SUM('8'!I438)</f>
        <v>0</v>
      </c>
    </row>
    <row r="320" spans="1:11" s="10" customFormat="1" ht="75">
      <c r="A320" s="4" t="s">
        <v>493</v>
      </c>
      <c r="B320" s="17" t="s">
        <v>45</v>
      </c>
      <c r="C320" s="17" t="s">
        <v>46</v>
      </c>
      <c r="D320" s="18" t="s">
        <v>268</v>
      </c>
      <c r="E320" s="18"/>
      <c r="F320" s="15">
        <f>F321</f>
        <v>997</v>
      </c>
      <c r="G320" s="15">
        <f t="shared" ref="G320:H322" si="131">G321</f>
        <v>0</v>
      </c>
      <c r="H320" s="15">
        <f t="shared" si="131"/>
        <v>0</v>
      </c>
    </row>
    <row r="321" spans="1:8" s="10" customFormat="1" ht="75">
      <c r="A321" s="4" t="s">
        <v>300</v>
      </c>
      <c r="B321" s="17" t="s">
        <v>45</v>
      </c>
      <c r="C321" s="17" t="s">
        <v>46</v>
      </c>
      <c r="D321" s="18" t="s">
        <v>297</v>
      </c>
      <c r="E321" s="18"/>
      <c r="F321" s="15">
        <f>F322</f>
        <v>997</v>
      </c>
      <c r="G321" s="15">
        <f t="shared" si="131"/>
        <v>0</v>
      </c>
      <c r="H321" s="15">
        <f t="shared" si="131"/>
        <v>0</v>
      </c>
    </row>
    <row r="322" spans="1:8" s="10" customFormat="1" ht="37.5">
      <c r="A322" s="4" t="s">
        <v>301</v>
      </c>
      <c r="B322" s="17" t="s">
        <v>45</v>
      </c>
      <c r="C322" s="17" t="s">
        <v>46</v>
      </c>
      <c r="D322" s="18" t="s">
        <v>703</v>
      </c>
      <c r="E322" s="18"/>
      <c r="F322" s="15">
        <f>F323</f>
        <v>997</v>
      </c>
      <c r="G322" s="15">
        <f t="shared" si="131"/>
        <v>0</v>
      </c>
      <c r="H322" s="15">
        <f t="shared" si="131"/>
        <v>0</v>
      </c>
    </row>
    <row r="323" spans="1:8" s="10" customFormat="1" ht="75">
      <c r="A323" s="4" t="s">
        <v>302</v>
      </c>
      <c r="B323" s="17" t="s">
        <v>45</v>
      </c>
      <c r="C323" s="17" t="s">
        <v>46</v>
      </c>
      <c r="D323" s="18" t="s">
        <v>299</v>
      </c>
      <c r="E323" s="18">
        <v>200</v>
      </c>
      <c r="F323" s="15">
        <f>'8'!G261</f>
        <v>997</v>
      </c>
      <c r="G323" s="15">
        <f>'8'!H261</f>
        <v>0</v>
      </c>
      <c r="H323" s="15">
        <f>'8'!I261</f>
        <v>0</v>
      </c>
    </row>
    <row r="324" spans="1:8" s="10" customFormat="1" ht="56.25">
      <c r="A324" s="4" t="s">
        <v>48</v>
      </c>
      <c r="B324" s="17" t="s">
        <v>45</v>
      </c>
      <c r="C324" s="17" t="s">
        <v>46</v>
      </c>
      <c r="D324" s="18" t="s">
        <v>47</v>
      </c>
      <c r="E324" s="84"/>
      <c r="F324" s="15">
        <f>SUM(F325)</f>
        <v>14302.6</v>
      </c>
      <c r="G324" s="15">
        <f t="shared" ref="G324" si="132">SUM(G325)</f>
        <v>10355</v>
      </c>
      <c r="H324" s="15">
        <f>SUM(H325)</f>
        <v>10070</v>
      </c>
    </row>
    <row r="325" spans="1:8" s="10" customFormat="1" ht="37.5">
      <c r="A325" s="4" t="s">
        <v>50</v>
      </c>
      <c r="B325" s="17" t="s">
        <v>45</v>
      </c>
      <c r="C325" s="17" t="s">
        <v>46</v>
      </c>
      <c r="D325" s="18" t="s">
        <v>49</v>
      </c>
      <c r="E325" s="84"/>
      <c r="F325" s="15">
        <f>SUM(F336+F334+F332+F326+F330)</f>
        <v>14302.6</v>
      </c>
      <c r="G325" s="15">
        <f>SUM(G336+G334+G332+G326+G330)</f>
        <v>10355</v>
      </c>
      <c r="H325" s="15">
        <f>SUM(H336+H334+H332+H326+H330)</f>
        <v>10070</v>
      </c>
    </row>
    <row r="326" spans="1:8" s="10" customFormat="1" ht="37.5">
      <c r="A326" s="4" t="s">
        <v>489</v>
      </c>
      <c r="B326" s="17" t="s">
        <v>45</v>
      </c>
      <c r="C326" s="17" t="s">
        <v>46</v>
      </c>
      <c r="D326" s="18" t="s">
        <v>52</v>
      </c>
      <c r="E326" s="84"/>
      <c r="F326" s="15">
        <f>SUM(F327:F329)</f>
        <v>10561</v>
      </c>
      <c r="G326" s="15">
        <f>SUM(G327:G329)</f>
        <v>10355</v>
      </c>
      <c r="H326" s="15">
        <f>SUM(H327:H329)</f>
        <v>10070</v>
      </c>
    </row>
    <row r="327" spans="1:8" s="10" customFormat="1" ht="112.5">
      <c r="A327" s="35" t="s">
        <v>56</v>
      </c>
      <c r="B327" s="17" t="s">
        <v>45</v>
      </c>
      <c r="C327" s="17" t="s">
        <v>46</v>
      </c>
      <c r="D327" s="18" t="s">
        <v>55</v>
      </c>
      <c r="E327" s="18">
        <v>100</v>
      </c>
      <c r="F327" s="15">
        <f>SUM('8'!G265)</f>
        <v>9672.9</v>
      </c>
      <c r="G327" s="15">
        <f>SUM('8'!H265)</f>
        <v>10070</v>
      </c>
      <c r="H327" s="15">
        <f>SUM('8'!I265)</f>
        <v>10070</v>
      </c>
    </row>
    <row r="328" spans="1:8" s="10" customFormat="1" ht="75">
      <c r="A328" s="35" t="s">
        <v>57</v>
      </c>
      <c r="B328" s="17" t="s">
        <v>45</v>
      </c>
      <c r="C328" s="17" t="s">
        <v>46</v>
      </c>
      <c r="D328" s="18" t="s">
        <v>55</v>
      </c>
      <c r="E328" s="18">
        <v>200</v>
      </c>
      <c r="F328" s="15">
        <f>SUM('8'!G266)</f>
        <v>873.1</v>
      </c>
      <c r="G328" s="15">
        <f>SUM('8'!H266)</f>
        <v>285</v>
      </c>
      <c r="H328" s="15">
        <f>SUM('8'!I266)</f>
        <v>0</v>
      </c>
    </row>
    <row r="329" spans="1:8" s="10" customFormat="1" ht="56.25">
      <c r="A329" s="35" t="s">
        <v>58</v>
      </c>
      <c r="B329" s="17" t="s">
        <v>45</v>
      </c>
      <c r="C329" s="17" t="s">
        <v>46</v>
      </c>
      <c r="D329" s="18" t="s">
        <v>55</v>
      </c>
      <c r="E329" s="18">
        <v>800</v>
      </c>
      <c r="F329" s="15">
        <f>SUM('8'!G267)</f>
        <v>15</v>
      </c>
      <c r="G329" s="15">
        <f>SUM('8'!H267)</f>
        <v>0</v>
      </c>
      <c r="H329" s="15">
        <f>SUM('8'!I267)</f>
        <v>0</v>
      </c>
    </row>
    <row r="330" spans="1:8" s="10" customFormat="1" ht="37.5">
      <c r="A330" s="35" t="s">
        <v>598</v>
      </c>
      <c r="B330" s="17" t="s">
        <v>45</v>
      </c>
      <c r="C330" s="17" t="s">
        <v>46</v>
      </c>
      <c r="D330" s="18" t="s">
        <v>597</v>
      </c>
      <c r="E330" s="18"/>
      <c r="F330" s="15">
        <f>F331</f>
        <v>3608.9</v>
      </c>
      <c r="G330" s="15">
        <f>G331</f>
        <v>0</v>
      </c>
      <c r="H330" s="15">
        <f>H331</f>
        <v>0</v>
      </c>
    </row>
    <row r="331" spans="1:8" s="10" customFormat="1" ht="40.15" customHeight="1">
      <c r="A331" s="35" t="s">
        <v>689</v>
      </c>
      <c r="B331" s="17" t="s">
        <v>45</v>
      </c>
      <c r="C331" s="17" t="s">
        <v>46</v>
      </c>
      <c r="D331" s="18" t="s">
        <v>596</v>
      </c>
      <c r="E331" s="18">
        <v>200</v>
      </c>
      <c r="F331" s="15">
        <f>SUM('8'!G269)</f>
        <v>3608.9</v>
      </c>
      <c r="G331" s="15">
        <f>SUM('8'!H269)</f>
        <v>0</v>
      </c>
      <c r="H331" s="15">
        <f>SUM('8'!I269)</f>
        <v>0</v>
      </c>
    </row>
    <row r="332" spans="1:8" s="10" customFormat="1" ht="37.5">
      <c r="A332" s="4" t="s">
        <v>60</v>
      </c>
      <c r="B332" s="17" t="s">
        <v>45</v>
      </c>
      <c r="C332" s="17" t="s">
        <v>46</v>
      </c>
      <c r="D332" s="18" t="s">
        <v>59</v>
      </c>
      <c r="E332" s="84"/>
      <c r="F332" s="15">
        <f>SUM(F333)</f>
        <v>91.1</v>
      </c>
      <c r="G332" s="15">
        <f t="shared" ref="G332:H332" si="133">SUM(G333)</f>
        <v>0</v>
      </c>
      <c r="H332" s="15">
        <f t="shared" si="133"/>
        <v>0</v>
      </c>
    </row>
    <row r="333" spans="1:8" s="10" customFormat="1" ht="75">
      <c r="A333" s="35" t="s">
        <v>57</v>
      </c>
      <c r="B333" s="17" t="s">
        <v>45</v>
      </c>
      <c r="C333" s="17" t="s">
        <v>46</v>
      </c>
      <c r="D333" s="18" t="s">
        <v>61</v>
      </c>
      <c r="E333" s="18">
        <v>200</v>
      </c>
      <c r="F333" s="15">
        <f>SUM('8'!G271)</f>
        <v>91.1</v>
      </c>
      <c r="G333" s="15">
        <f>SUM('8'!H271)</f>
        <v>0</v>
      </c>
      <c r="H333" s="15">
        <f>SUM('8'!I271)</f>
        <v>0</v>
      </c>
    </row>
    <row r="334" spans="1:8" s="10" customFormat="1" ht="75">
      <c r="A334" s="4" t="s">
        <v>508</v>
      </c>
      <c r="B334" s="17" t="s">
        <v>45</v>
      </c>
      <c r="C334" s="17" t="s">
        <v>46</v>
      </c>
      <c r="D334" s="18" t="s">
        <v>62</v>
      </c>
      <c r="E334" s="84"/>
      <c r="F334" s="15">
        <f>SUM(F335)</f>
        <v>15</v>
      </c>
      <c r="G334" s="15">
        <f t="shared" ref="G334:H334" si="134">SUM(G335)</f>
        <v>0</v>
      </c>
      <c r="H334" s="15">
        <f t="shared" si="134"/>
        <v>0</v>
      </c>
    </row>
    <row r="335" spans="1:8" s="10" customFormat="1" ht="75">
      <c r="A335" s="35" t="s">
        <v>57</v>
      </c>
      <c r="B335" s="17" t="s">
        <v>45</v>
      </c>
      <c r="C335" s="17" t="s">
        <v>46</v>
      </c>
      <c r="D335" s="18" t="s">
        <v>63</v>
      </c>
      <c r="E335" s="18">
        <v>200</v>
      </c>
      <c r="F335" s="15">
        <f>SUM('8'!G273)</f>
        <v>15</v>
      </c>
      <c r="G335" s="15">
        <f>SUM('8'!H273)</f>
        <v>0</v>
      </c>
      <c r="H335" s="15">
        <f>SUM('8'!I273)</f>
        <v>0</v>
      </c>
    </row>
    <row r="336" spans="1:8" s="10" customFormat="1" ht="37.5">
      <c r="A336" s="4" t="s">
        <v>66</v>
      </c>
      <c r="B336" s="17" t="s">
        <v>45</v>
      </c>
      <c r="C336" s="17" t="s">
        <v>46</v>
      </c>
      <c r="D336" s="18" t="s">
        <v>64</v>
      </c>
      <c r="E336" s="84"/>
      <c r="F336" s="15">
        <f>SUM(F337)</f>
        <v>26.6</v>
      </c>
      <c r="G336" s="15">
        <f t="shared" ref="G336:H336" si="135">SUM(G337)</f>
        <v>0</v>
      </c>
      <c r="H336" s="15">
        <f t="shared" si="135"/>
        <v>0</v>
      </c>
    </row>
    <row r="337" spans="1:8" s="10" customFormat="1" ht="75">
      <c r="A337" s="35" t="s">
        <v>57</v>
      </c>
      <c r="B337" s="17" t="s">
        <v>45</v>
      </c>
      <c r="C337" s="17" t="s">
        <v>46</v>
      </c>
      <c r="D337" s="18" t="s">
        <v>65</v>
      </c>
      <c r="E337" s="18">
        <v>200</v>
      </c>
      <c r="F337" s="15">
        <f>SUM('8'!G275)</f>
        <v>26.6</v>
      </c>
      <c r="G337" s="15">
        <f>SUM('8'!H275)</f>
        <v>0</v>
      </c>
      <c r="H337" s="15">
        <f>SUM('8'!I275)</f>
        <v>0</v>
      </c>
    </row>
    <row r="338" spans="1:8" s="10" customFormat="1" ht="18.75">
      <c r="A338" s="4" t="s">
        <v>354</v>
      </c>
      <c r="B338" s="17" t="s">
        <v>45</v>
      </c>
      <c r="C338" s="17" t="s">
        <v>45</v>
      </c>
      <c r="D338" s="17"/>
      <c r="E338" s="18"/>
      <c r="F338" s="15">
        <f>F342+F346+F349+F339</f>
        <v>568.5</v>
      </c>
      <c r="G338" s="15">
        <f>G342+G346+G349+G339</f>
        <v>0</v>
      </c>
      <c r="H338" s="15">
        <f>H342+H346+H349+H339</f>
        <v>0</v>
      </c>
    </row>
    <row r="339" spans="1:8" s="10" customFormat="1" ht="37.5">
      <c r="A339" s="4" t="s">
        <v>310</v>
      </c>
      <c r="B339" s="17" t="s">
        <v>45</v>
      </c>
      <c r="C339" s="17" t="s">
        <v>45</v>
      </c>
      <c r="D339" s="18" t="s">
        <v>311</v>
      </c>
      <c r="E339" s="18"/>
      <c r="F339" s="15">
        <f>F340</f>
        <v>0</v>
      </c>
      <c r="G339" s="15">
        <f t="shared" ref="G339:H339" si="136">G340</f>
        <v>0</v>
      </c>
      <c r="H339" s="15">
        <f t="shared" si="136"/>
        <v>0</v>
      </c>
    </row>
    <row r="340" spans="1:8" s="10" customFormat="1" ht="37.5">
      <c r="A340" s="4" t="s">
        <v>350</v>
      </c>
      <c r="B340" s="17" t="s">
        <v>45</v>
      </c>
      <c r="C340" s="17" t="s">
        <v>45</v>
      </c>
      <c r="D340" s="18" t="s">
        <v>345</v>
      </c>
      <c r="E340" s="18"/>
      <c r="F340" s="15">
        <f>F341</f>
        <v>0</v>
      </c>
      <c r="G340" s="15">
        <f t="shared" ref="G340:H340" si="137">G341</f>
        <v>0</v>
      </c>
      <c r="H340" s="15">
        <f t="shared" si="137"/>
        <v>0</v>
      </c>
    </row>
    <row r="341" spans="1:8" s="10" customFormat="1" ht="18.75">
      <c r="A341" s="4" t="s">
        <v>735</v>
      </c>
      <c r="B341" s="17" t="s">
        <v>45</v>
      </c>
      <c r="C341" s="17" t="s">
        <v>45</v>
      </c>
      <c r="D341" s="18" t="s">
        <v>347</v>
      </c>
      <c r="E341" s="18">
        <v>600</v>
      </c>
      <c r="F341" s="15">
        <f>'8'!G443</f>
        <v>0</v>
      </c>
      <c r="G341" s="15">
        <f>'8'!H443</f>
        <v>0</v>
      </c>
      <c r="H341" s="15">
        <f>'8'!I443</f>
        <v>0</v>
      </c>
    </row>
    <row r="342" spans="1:8" s="10" customFormat="1" ht="18.75">
      <c r="A342" s="4" t="s">
        <v>397</v>
      </c>
      <c r="B342" s="36" t="s">
        <v>45</v>
      </c>
      <c r="C342" s="36" t="s">
        <v>45</v>
      </c>
      <c r="D342" s="18" t="s">
        <v>395</v>
      </c>
      <c r="E342" s="18"/>
      <c r="F342" s="15">
        <f>F343</f>
        <v>248.3</v>
      </c>
      <c r="G342" s="15">
        <f t="shared" ref="G342:H342" si="138">G343</f>
        <v>0</v>
      </c>
      <c r="H342" s="15">
        <f t="shared" si="138"/>
        <v>0</v>
      </c>
    </row>
    <row r="343" spans="1:8" s="10" customFormat="1" ht="37.5">
      <c r="A343" s="4" t="s">
        <v>398</v>
      </c>
      <c r="B343" s="36" t="s">
        <v>45</v>
      </c>
      <c r="C343" s="36" t="s">
        <v>45</v>
      </c>
      <c r="D343" s="18" t="s">
        <v>396</v>
      </c>
      <c r="E343" s="18"/>
      <c r="F343" s="15">
        <f>F344+F345</f>
        <v>248.3</v>
      </c>
      <c r="G343" s="15">
        <f t="shared" ref="G343:H343" si="139">G344+G345</f>
        <v>0</v>
      </c>
      <c r="H343" s="15">
        <f t="shared" si="139"/>
        <v>0</v>
      </c>
    </row>
    <row r="344" spans="1:8" s="10" customFormat="1" ht="56.25">
      <c r="A344" s="35" t="s">
        <v>440</v>
      </c>
      <c r="B344" s="17" t="s">
        <v>45</v>
      </c>
      <c r="C344" s="17" t="s">
        <v>45</v>
      </c>
      <c r="D344" s="18" t="s">
        <v>439</v>
      </c>
      <c r="E344" s="18">
        <v>200</v>
      </c>
      <c r="F344" s="15">
        <f>SUM('8'!G446)</f>
        <v>0</v>
      </c>
      <c r="G344" s="15">
        <f>SUM('8'!H446)</f>
        <v>0</v>
      </c>
      <c r="H344" s="15">
        <f>SUM('8'!I446)</f>
        <v>0</v>
      </c>
    </row>
    <row r="345" spans="1:8" s="10" customFormat="1" ht="75">
      <c r="A345" s="35" t="s">
        <v>442</v>
      </c>
      <c r="B345" s="17" t="s">
        <v>45</v>
      </c>
      <c r="C345" s="17" t="s">
        <v>45</v>
      </c>
      <c r="D345" s="18" t="s">
        <v>441</v>
      </c>
      <c r="E345" s="18">
        <v>200</v>
      </c>
      <c r="F345" s="15">
        <f>SUM('8'!G447)</f>
        <v>248.3</v>
      </c>
      <c r="G345" s="15">
        <f>SUM('8'!H447)</f>
        <v>0</v>
      </c>
      <c r="H345" s="15">
        <f>SUM('8'!I447)</f>
        <v>0</v>
      </c>
    </row>
    <row r="346" spans="1:8" s="10" customFormat="1" ht="37.5">
      <c r="A346" s="4" t="s">
        <v>399</v>
      </c>
      <c r="B346" s="17" t="s">
        <v>45</v>
      </c>
      <c r="C346" s="17" t="s">
        <v>45</v>
      </c>
      <c r="D346" s="18" t="s">
        <v>401</v>
      </c>
      <c r="E346" s="18"/>
      <c r="F346" s="15">
        <f>F347</f>
        <v>0</v>
      </c>
      <c r="G346" s="15">
        <f t="shared" ref="G346:H347" si="140">G347</f>
        <v>0</v>
      </c>
      <c r="H346" s="15">
        <f t="shared" si="140"/>
        <v>0</v>
      </c>
    </row>
    <row r="347" spans="1:8" s="10" customFormat="1" ht="56.25">
      <c r="A347" s="4" t="s">
        <v>400</v>
      </c>
      <c r="B347" s="17" t="s">
        <v>45</v>
      </c>
      <c r="C347" s="17" t="s">
        <v>45</v>
      </c>
      <c r="D347" s="18" t="s">
        <v>402</v>
      </c>
      <c r="E347" s="18"/>
      <c r="F347" s="15">
        <f>F348</f>
        <v>0</v>
      </c>
      <c r="G347" s="15">
        <f t="shared" si="140"/>
        <v>0</v>
      </c>
      <c r="H347" s="15">
        <f t="shared" si="140"/>
        <v>0</v>
      </c>
    </row>
    <row r="348" spans="1:8" s="10" customFormat="1" ht="75">
      <c r="A348" s="35" t="s">
        <v>444</v>
      </c>
      <c r="B348" s="17" t="s">
        <v>45</v>
      </c>
      <c r="C348" s="17" t="s">
        <v>45</v>
      </c>
      <c r="D348" s="18" t="s">
        <v>443</v>
      </c>
      <c r="E348" s="18">
        <v>200</v>
      </c>
      <c r="F348" s="15">
        <f>SUM('8'!G450)</f>
        <v>0</v>
      </c>
      <c r="G348" s="15">
        <f>SUM('8'!H450)</f>
        <v>0</v>
      </c>
      <c r="H348" s="15">
        <f>SUM('8'!I450)</f>
        <v>0</v>
      </c>
    </row>
    <row r="349" spans="1:8" s="10" customFormat="1" ht="75">
      <c r="A349" s="35" t="s">
        <v>472</v>
      </c>
      <c r="B349" s="17" t="s">
        <v>45</v>
      </c>
      <c r="C349" s="17" t="s">
        <v>45</v>
      </c>
      <c r="D349" s="18" t="s">
        <v>466</v>
      </c>
      <c r="E349" s="18"/>
      <c r="F349" s="15">
        <f>F350</f>
        <v>320.2</v>
      </c>
      <c r="G349" s="15">
        <f t="shared" ref="G349:H349" si="141">G350</f>
        <v>0</v>
      </c>
      <c r="H349" s="15">
        <f t="shared" si="141"/>
        <v>0</v>
      </c>
    </row>
    <row r="350" spans="1:8" s="10" customFormat="1" ht="56.25">
      <c r="A350" s="4" t="s">
        <v>473</v>
      </c>
      <c r="B350" s="17" t="s">
        <v>45</v>
      </c>
      <c r="C350" s="17" t="s">
        <v>45</v>
      </c>
      <c r="D350" s="18" t="s">
        <v>467</v>
      </c>
      <c r="E350" s="18"/>
      <c r="F350" s="15">
        <f>F351+F354+F356</f>
        <v>320.2</v>
      </c>
      <c r="G350" s="15">
        <f t="shared" ref="G350:H350" si="142">G351+G354+G356</f>
        <v>0</v>
      </c>
      <c r="H350" s="15">
        <f t="shared" si="142"/>
        <v>0</v>
      </c>
    </row>
    <row r="351" spans="1:8" s="10" customFormat="1" ht="56.25">
      <c r="A351" s="4" t="s">
        <v>481</v>
      </c>
      <c r="B351" s="17" t="s">
        <v>45</v>
      </c>
      <c r="C351" s="17" t="s">
        <v>45</v>
      </c>
      <c r="D351" s="18" t="s">
        <v>468</v>
      </c>
      <c r="E351" s="18"/>
      <c r="F351" s="15">
        <f>F352+F353</f>
        <v>284.8</v>
      </c>
      <c r="G351" s="15">
        <f t="shared" ref="G351:H351" si="143">G352+G353</f>
        <v>0</v>
      </c>
      <c r="H351" s="15">
        <f t="shared" si="143"/>
        <v>0</v>
      </c>
    </row>
    <row r="352" spans="1:8" s="10" customFormat="1" ht="112.5">
      <c r="A352" s="35" t="s">
        <v>814</v>
      </c>
      <c r="B352" s="17" t="s">
        <v>45</v>
      </c>
      <c r="C352" s="17" t="s">
        <v>45</v>
      </c>
      <c r="D352" s="18" t="s">
        <v>471</v>
      </c>
      <c r="E352" s="18">
        <v>200</v>
      </c>
      <c r="F352" s="15">
        <f>SUM('8'!G454)</f>
        <v>242</v>
      </c>
      <c r="G352" s="15">
        <f>SUM('8'!H454)</f>
        <v>0</v>
      </c>
      <c r="H352" s="15">
        <f>SUM('8'!I454)</f>
        <v>0</v>
      </c>
    </row>
    <row r="353" spans="1:8" s="10" customFormat="1" ht="150">
      <c r="A353" s="35" t="s">
        <v>815</v>
      </c>
      <c r="B353" s="17" t="s">
        <v>45</v>
      </c>
      <c r="C353" s="17" t="s">
        <v>45</v>
      </c>
      <c r="D353" s="18" t="s">
        <v>471</v>
      </c>
      <c r="E353" s="18">
        <v>600</v>
      </c>
      <c r="F353" s="15">
        <f>'8'!G455</f>
        <v>42.8</v>
      </c>
      <c r="G353" s="15">
        <f>'8'!H455</f>
        <v>0</v>
      </c>
      <c r="H353" s="15">
        <f>'8'!I455</f>
        <v>0</v>
      </c>
    </row>
    <row r="354" spans="1:8" s="10" customFormat="1" ht="37.5">
      <c r="A354" s="4" t="s">
        <v>480</v>
      </c>
      <c r="B354" s="17" t="s">
        <v>45</v>
      </c>
      <c r="C354" s="17" t="s">
        <v>45</v>
      </c>
      <c r="D354" s="18" t="s">
        <v>469</v>
      </c>
      <c r="E354" s="18"/>
      <c r="F354" s="15">
        <f>F355</f>
        <v>0</v>
      </c>
      <c r="G354" s="15">
        <f t="shared" ref="G354:H354" si="144">G355</f>
        <v>0</v>
      </c>
      <c r="H354" s="15">
        <f t="shared" si="144"/>
        <v>0</v>
      </c>
    </row>
    <row r="355" spans="1:8" s="10" customFormat="1" ht="75">
      <c r="A355" s="35" t="s">
        <v>475</v>
      </c>
      <c r="B355" s="17" t="s">
        <v>45</v>
      </c>
      <c r="C355" s="17" t="s">
        <v>45</v>
      </c>
      <c r="D355" s="18" t="s">
        <v>474</v>
      </c>
      <c r="E355" s="18">
        <v>200</v>
      </c>
      <c r="F355" s="15">
        <f>SUM('8'!G457)</f>
        <v>0</v>
      </c>
      <c r="G355" s="15">
        <f>SUM('8'!H457)</f>
        <v>0</v>
      </c>
      <c r="H355" s="15">
        <f>SUM('8'!I457)</f>
        <v>0</v>
      </c>
    </row>
    <row r="356" spans="1:8" s="10" customFormat="1" ht="56.25">
      <c r="A356" s="4" t="s">
        <v>504</v>
      </c>
      <c r="B356" s="17" t="s">
        <v>45</v>
      </c>
      <c r="C356" s="17" t="s">
        <v>45</v>
      </c>
      <c r="D356" s="18" t="s">
        <v>470</v>
      </c>
      <c r="E356" s="18"/>
      <c r="F356" s="15">
        <f>F357</f>
        <v>35.4</v>
      </c>
      <c r="G356" s="15">
        <f t="shared" ref="G356:H356" si="145">G357</f>
        <v>0</v>
      </c>
      <c r="H356" s="15">
        <f t="shared" si="145"/>
        <v>0</v>
      </c>
    </row>
    <row r="357" spans="1:8" s="10" customFormat="1" ht="75">
      <c r="A357" s="35" t="s">
        <v>477</v>
      </c>
      <c r="B357" s="17" t="s">
        <v>45</v>
      </c>
      <c r="C357" s="17" t="s">
        <v>45</v>
      </c>
      <c r="D357" s="18" t="s">
        <v>476</v>
      </c>
      <c r="E357" s="18">
        <v>200</v>
      </c>
      <c r="F357" s="15">
        <f>SUM('8'!G459)</f>
        <v>35.4</v>
      </c>
      <c r="G357" s="15">
        <f>SUM('8'!H459)</f>
        <v>0</v>
      </c>
      <c r="H357" s="15">
        <f>SUM('8'!I459)</f>
        <v>0</v>
      </c>
    </row>
    <row r="358" spans="1:8" s="10" customFormat="1" ht="18.75">
      <c r="A358" s="35" t="s">
        <v>445</v>
      </c>
      <c r="B358" s="17" t="s">
        <v>45</v>
      </c>
      <c r="C358" s="17" t="s">
        <v>145</v>
      </c>
      <c r="D358" s="18"/>
      <c r="E358" s="18"/>
      <c r="F358" s="15">
        <f>F359</f>
        <v>23183.899999999998</v>
      </c>
      <c r="G358" s="15">
        <f t="shared" ref="G358:H358" si="146">G359</f>
        <v>18561.5</v>
      </c>
      <c r="H358" s="15">
        <f t="shared" si="146"/>
        <v>20025.099999999999</v>
      </c>
    </row>
    <row r="359" spans="1:8" s="10" customFormat="1" ht="37.5">
      <c r="A359" s="4" t="s">
        <v>307</v>
      </c>
      <c r="B359" s="17" t="s">
        <v>45</v>
      </c>
      <c r="C359" s="17" t="s">
        <v>145</v>
      </c>
      <c r="D359" s="18" t="s">
        <v>308</v>
      </c>
      <c r="E359" s="18"/>
      <c r="F359" s="15">
        <f>F374+F378+F360+F364</f>
        <v>23183.899999999998</v>
      </c>
      <c r="G359" s="15">
        <f t="shared" ref="G359:H359" si="147">G374+G378+G360+G364</f>
        <v>18561.5</v>
      </c>
      <c r="H359" s="15">
        <f t="shared" si="147"/>
        <v>20025.099999999999</v>
      </c>
    </row>
    <row r="360" spans="1:8" s="10" customFormat="1" ht="37.5">
      <c r="A360" s="4" t="s">
        <v>310</v>
      </c>
      <c r="B360" s="17" t="s">
        <v>45</v>
      </c>
      <c r="C360" s="17" t="s">
        <v>145</v>
      </c>
      <c r="D360" s="18" t="s">
        <v>721</v>
      </c>
      <c r="E360" s="18"/>
      <c r="F360" s="15">
        <f>F362+F361</f>
        <v>1782.3</v>
      </c>
      <c r="G360" s="15">
        <f t="shared" ref="G360:H360" si="148">G362+G361</f>
        <v>1062.9000000000001</v>
      </c>
      <c r="H360" s="15">
        <f t="shared" si="148"/>
        <v>1062.9000000000001</v>
      </c>
    </row>
    <row r="361" spans="1:8" s="10" customFormat="1" ht="75">
      <c r="A361" s="35" t="s">
        <v>758</v>
      </c>
      <c r="B361" s="17" t="s">
        <v>45</v>
      </c>
      <c r="C361" s="17" t="s">
        <v>145</v>
      </c>
      <c r="D361" s="18" t="s">
        <v>759</v>
      </c>
      <c r="E361" s="18">
        <v>600</v>
      </c>
      <c r="F361" s="15">
        <f>'8'!G464</f>
        <v>165</v>
      </c>
      <c r="G361" s="15">
        <f>'8'!H464</f>
        <v>0</v>
      </c>
      <c r="H361" s="15">
        <f>'8'!I464</f>
        <v>0</v>
      </c>
    </row>
    <row r="362" spans="1:8" s="10" customFormat="1" ht="75">
      <c r="A362" s="4" t="s">
        <v>720</v>
      </c>
      <c r="B362" s="17" t="s">
        <v>722</v>
      </c>
      <c r="C362" s="17" t="s">
        <v>145</v>
      </c>
      <c r="D362" s="18" t="s">
        <v>723</v>
      </c>
      <c r="E362" s="18"/>
      <c r="F362" s="15">
        <f>F363</f>
        <v>1617.3</v>
      </c>
      <c r="G362" s="15">
        <f t="shared" ref="G362:H362" si="149">G363</f>
        <v>1062.9000000000001</v>
      </c>
      <c r="H362" s="15">
        <f t="shared" si="149"/>
        <v>1062.9000000000001</v>
      </c>
    </row>
    <row r="363" spans="1:8" s="10" customFormat="1" ht="75">
      <c r="A363" s="4" t="s">
        <v>719</v>
      </c>
      <c r="B363" s="17" t="s">
        <v>45</v>
      </c>
      <c r="C363" s="17" t="s">
        <v>145</v>
      </c>
      <c r="D363" s="18" t="s">
        <v>718</v>
      </c>
      <c r="E363" s="18">
        <v>100</v>
      </c>
      <c r="F363" s="15">
        <f>'8'!G465</f>
        <v>1617.3</v>
      </c>
      <c r="G363" s="15">
        <f>'8'!H465</f>
        <v>1062.9000000000001</v>
      </c>
      <c r="H363" s="15">
        <f>'8'!I465</f>
        <v>1062.9000000000001</v>
      </c>
    </row>
    <row r="364" spans="1:8" s="10" customFormat="1" ht="37.5">
      <c r="A364" s="4" t="s">
        <v>360</v>
      </c>
      <c r="B364" s="17" t="s">
        <v>45</v>
      </c>
      <c r="C364" s="17" t="s">
        <v>145</v>
      </c>
      <c r="D364" s="18" t="s">
        <v>355</v>
      </c>
      <c r="E364" s="18"/>
      <c r="F364" s="15">
        <f>F365</f>
        <v>2069.5</v>
      </c>
      <c r="G364" s="15">
        <f t="shared" ref="G364:H364" si="150">G365</f>
        <v>1939.6</v>
      </c>
      <c r="H364" s="15">
        <f t="shared" si="150"/>
        <v>1889.1</v>
      </c>
    </row>
    <row r="365" spans="1:8" s="10" customFormat="1" ht="75">
      <c r="A365" s="4" t="s">
        <v>361</v>
      </c>
      <c r="B365" s="17" t="s">
        <v>45</v>
      </c>
      <c r="C365" s="17" t="s">
        <v>145</v>
      </c>
      <c r="D365" s="18" t="s">
        <v>356</v>
      </c>
      <c r="E365" s="18"/>
      <c r="F365" s="15">
        <f>F366+F369+F370+F371+F372+F367+F368+F373</f>
        <v>2069.5</v>
      </c>
      <c r="G365" s="15">
        <f t="shared" ref="G365:H365" si="151">G366+G369+G370+G371+G372+G367+G368+G373</f>
        <v>1939.6</v>
      </c>
      <c r="H365" s="15">
        <f t="shared" si="151"/>
        <v>1889.1</v>
      </c>
    </row>
    <row r="366" spans="1:8" s="10" customFormat="1" ht="18.75">
      <c r="A366" s="4" t="s">
        <v>735</v>
      </c>
      <c r="B366" s="17" t="s">
        <v>45</v>
      </c>
      <c r="C366" s="17" t="s">
        <v>145</v>
      </c>
      <c r="D366" s="18" t="s">
        <v>358</v>
      </c>
      <c r="E366" s="18">
        <v>200</v>
      </c>
      <c r="F366" s="15">
        <f>'8'!G468</f>
        <v>1289.8</v>
      </c>
      <c r="G366" s="15">
        <f>'8'!H468</f>
        <v>0</v>
      </c>
      <c r="H366" s="15">
        <f>'8'!I468</f>
        <v>0</v>
      </c>
    </row>
    <row r="367" spans="1:8" s="10" customFormat="1" ht="18.75">
      <c r="A367" s="4" t="s">
        <v>735</v>
      </c>
      <c r="B367" s="17" t="s">
        <v>45</v>
      </c>
      <c r="C367" s="17" t="s">
        <v>145</v>
      </c>
      <c r="D367" s="18" t="s">
        <v>358</v>
      </c>
      <c r="E367" s="18">
        <v>300</v>
      </c>
      <c r="F367" s="15">
        <f>'8'!G469</f>
        <v>0</v>
      </c>
      <c r="G367" s="15">
        <f>'8'!H469</f>
        <v>1322.8</v>
      </c>
      <c r="H367" s="15">
        <f>'8'!I469</f>
        <v>1332</v>
      </c>
    </row>
    <row r="368" spans="1:8" s="10" customFormat="1" ht="18.75">
      <c r="A368" s="4" t="s">
        <v>735</v>
      </c>
      <c r="B368" s="17" t="s">
        <v>45</v>
      </c>
      <c r="C368" s="17" t="s">
        <v>145</v>
      </c>
      <c r="D368" s="18" t="s">
        <v>358</v>
      </c>
      <c r="E368" s="18">
        <v>600</v>
      </c>
      <c r="F368" s="15">
        <f>'8'!G470</f>
        <v>52.8</v>
      </c>
      <c r="G368" s="15">
        <f>'8'!H470</f>
        <v>0</v>
      </c>
      <c r="H368" s="15">
        <f>'8'!I470</f>
        <v>0</v>
      </c>
    </row>
    <row r="369" spans="1:8" s="10" customFormat="1" ht="37.5">
      <c r="A369" s="35" t="s">
        <v>359</v>
      </c>
      <c r="B369" s="17" t="s">
        <v>45</v>
      </c>
      <c r="C369" s="17" t="s">
        <v>145</v>
      </c>
      <c r="D369" s="18" t="s">
        <v>357</v>
      </c>
      <c r="E369" s="18">
        <v>300</v>
      </c>
      <c r="F369" s="15">
        <f>'8'!G471</f>
        <v>552.6</v>
      </c>
      <c r="G369" s="15">
        <f>'8'!H471</f>
        <v>418</v>
      </c>
      <c r="H369" s="15">
        <f>'8'!I471</f>
        <v>414.9</v>
      </c>
    </row>
    <row r="370" spans="1:8" s="10" customFormat="1" ht="112.5">
      <c r="A370" s="35" t="s">
        <v>438</v>
      </c>
      <c r="B370" s="17" t="s">
        <v>45</v>
      </c>
      <c r="C370" s="17" t="s">
        <v>145</v>
      </c>
      <c r="D370" s="18" t="s">
        <v>435</v>
      </c>
      <c r="E370" s="18">
        <v>100</v>
      </c>
      <c r="F370" s="15">
        <f>'8'!G472</f>
        <v>0</v>
      </c>
      <c r="G370" s="15">
        <f>'8'!H472</f>
        <v>138.69999999999999</v>
      </c>
      <c r="H370" s="15">
        <f>'8'!I472</f>
        <v>142.19999999999999</v>
      </c>
    </row>
    <row r="371" spans="1:8" s="10" customFormat="1" ht="56.25">
      <c r="A371" s="35" t="s">
        <v>437</v>
      </c>
      <c r="B371" s="17" t="s">
        <v>45</v>
      </c>
      <c r="C371" s="17" t="s">
        <v>145</v>
      </c>
      <c r="D371" s="18" t="s">
        <v>435</v>
      </c>
      <c r="E371" s="18">
        <v>200</v>
      </c>
      <c r="F371" s="15">
        <f>'8'!G473</f>
        <v>86.3</v>
      </c>
      <c r="G371" s="15">
        <f>'8'!H473</f>
        <v>60.1</v>
      </c>
      <c r="H371" s="15">
        <f>'8'!I473</f>
        <v>0</v>
      </c>
    </row>
    <row r="372" spans="1:8" s="10" customFormat="1" ht="56.25">
      <c r="A372" s="35" t="s">
        <v>436</v>
      </c>
      <c r="B372" s="36" t="s">
        <v>45</v>
      </c>
      <c r="C372" s="36" t="s">
        <v>145</v>
      </c>
      <c r="D372" s="37" t="s">
        <v>435</v>
      </c>
      <c r="E372" s="37">
        <v>300</v>
      </c>
      <c r="F372" s="15">
        <f>'8'!G474</f>
        <v>58.2</v>
      </c>
      <c r="G372" s="15">
        <f>'8'!H474</f>
        <v>0</v>
      </c>
      <c r="H372" s="15">
        <f>'8'!I474</f>
        <v>0</v>
      </c>
    </row>
    <row r="373" spans="1:8" s="10" customFormat="1" ht="37.5">
      <c r="A373" s="35" t="s">
        <v>783</v>
      </c>
      <c r="B373" s="36" t="s">
        <v>45</v>
      </c>
      <c r="C373" s="36" t="s">
        <v>145</v>
      </c>
      <c r="D373" s="37" t="s">
        <v>435</v>
      </c>
      <c r="E373" s="37">
        <v>600</v>
      </c>
      <c r="F373" s="15">
        <f>'8'!G475</f>
        <v>29.8</v>
      </c>
      <c r="G373" s="15">
        <f>'8'!H475</f>
        <v>0</v>
      </c>
      <c r="H373" s="15">
        <f>'8'!I475</f>
        <v>0</v>
      </c>
    </row>
    <row r="374" spans="1:8" s="10" customFormat="1" ht="37.5">
      <c r="A374" s="4" t="s">
        <v>404</v>
      </c>
      <c r="B374" s="17" t="s">
        <v>45</v>
      </c>
      <c r="C374" s="17" t="s">
        <v>145</v>
      </c>
      <c r="D374" s="18" t="s">
        <v>403</v>
      </c>
      <c r="E374" s="18"/>
      <c r="F374" s="15">
        <f>F375</f>
        <v>12702.9</v>
      </c>
      <c r="G374" s="15">
        <f t="shared" ref="G374:H374" si="152">G375</f>
        <v>11639</v>
      </c>
      <c r="H374" s="15">
        <f t="shared" si="152"/>
        <v>13512.9</v>
      </c>
    </row>
    <row r="375" spans="1:8" s="10" customFormat="1" ht="56.25">
      <c r="A375" s="4" t="s">
        <v>538</v>
      </c>
      <c r="B375" s="17" t="s">
        <v>45</v>
      </c>
      <c r="C375" s="17" t="s">
        <v>145</v>
      </c>
      <c r="D375" s="18" t="s">
        <v>405</v>
      </c>
      <c r="E375" s="18"/>
      <c r="F375" s="15">
        <f>F376+F377</f>
        <v>12702.9</v>
      </c>
      <c r="G375" s="15">
        <f t="shared" ref="G375:H375" si="153">G376+G377</f>
        <v>11639</v>
      </c>
      <c r="H375" s="15">
        <f t="shared" si="153"/>
        <v>13512.9</v>
      </c>
    </row>
    <row r="376" spans="1:8" s="10" customFormat="1" ht="112.5">
      <c r="A376" s="35" t="s">
        <v>56</v>
      </c>
      <c r="B376" s="17" t="s">
        <v>45</v>
      </c>
      <c r="C376" s="17" t="s">
        <v>145</v>
      </c>
      <c r="D376" s="18" t="s">
        <v>450</v>
      </c>
      <c r="E376" s="18">
        <v>100</v>
      </c>
      <c r="F376" s="15">
        <f>SUM('8'!G478)</f>
        <v>12345.1</v>
      </c>
      <c r="G376" s="15">
        <f>SUM('8'!H478)</f>
        <v>11639</v>
      </c>
      <c r="H376" s="15">
        <f>SUM('8'!I478)</f>
        <v>13512.9</v>
      </c>
    </row>
    <row r="377" spans="1:8" s="10" customFormat="1" ht="93.75">
      <c r="A377" s="35" t="s">
        <v>451</v>
      </c>
      <c r="B377" s="17" t="s">
        <v>45</v>
      </c>
      <c r="C377" s="17" t="s">
        <v>145</v>
      </c>
      <c r="D377" s="18" t="s">
        <v>450</v>
      </c>
      <c r="E377" s="18">
        <v>200</v>
      </c>
      <c r="F377" s="15">
        <f>SUM('8'!G479)</f>
        <v>357.8</v>
      </c>
      <c r="G377" s="15">
        <f>SUM('8'!H479)</f>
        <v>0</v>
      </c>
      <c r="H377" s="15">
        <f>SUM('8'!I479)</f>
        <v>0</v>
      </c>
    </row>
    <row r="378" spans="1:8" s="10" customFormat="1" ht="37.5">
      <c r="A378" s="4" t="s">
        <v>407</v>
      </c>
      <c r="B378" s="17" t="s">
        <v>45</v>
      </c>
      <c r="C378" s="17" t="s">
        <v>145</v>
      </c>
      <c r="D378" s="18" t="s">
        <v>406</v>
      </c>
      <c r="E378" s="18"/>
      <c r="F378" s="15">
        <f>F379</f>
        <v>6629.2</v>
      </c>
      <c r="G378" s="15">
        <f t="shared" ref="G378:H378" si="154">G379</f>
        <v>3920</v>
      </c>
      <c r="H378" s="15">
        <f t="shared" si="154"/>
        <v>3560.2</v>
      </c>
    </row>
    <row r="379" spans="1:8" s="10" customFormat="1" ht="37.5">
      <c r="A379" s="4" t="s">
        <v>408</v>
      </c>
      <c r="B379" s="17" t="s">
        <v>45</v>
      </c>
      <c r="C379" s="17" t="s">
        <v>145</v>
      </c>
      <c r="D379" s="18" t="s">
        <v>409</v>
      </c>
      <c r="E379" s="18"/>
      <c r="F379" s="15">
        <f>F380+F382+F383+F384+F381</f>
        <v>6629.2</v>
      </c>
      <c r="G379" s="15">
        <f t="shared" ref="G379:H379" si="155">G380+G382+G383+G384+G381</f>
        <v>3920</v>
      </c>
      <c r="H379" s="15">
        <f t="shared" si="155"/>
        <v>3560.2</v>
      </c>
    </row>
    <row r="380" spans="1:8" s="10" customFormat="1" ht="75">
      <c r="A380" s="4" t="s">
        <v>752</v>
      </c>
      <c r="B380" s="17" t="s">
        <v>45</v>
      </c>
      <c r="C380" s="17" t="s">
        <v>145</v>
      </c>
      <c r="D380" s="18" t="s">
        <v>753</v>
      </c>
      <c r="E380" s="18">
        <v>100</v>
      </c>
      <c r="F380" s="15">
        <f>'8'!G482</f>
        <v>135.69999999999999</v>
      </c>
      <c r="G380" s="15">
        <f>'8'!H482</f>
        <v>0</v>
      </c>
      <c r="H380" s="15">
        <f>'8'!I482</f>
        <v>0</v>
      </c>
    </row>
    <row r="381" spans="1:8" s="10" customFormat="1" ht="56.25">
      <c r="A381" s="4" t="s">
        <v>737</v>
      </c>
      <c r="B381" s="17" t="s">
        <v>45</v>
      </c>
      <c r="C381" s="17" t="s">
        <v>145</v>
      </c>
      <c r="D381" s="18" t="s">
        <v>754</v>
      </c>
      <c r="E381" s="18">
        <v>200</v>
      </c>
      <c r="F381" s="15">
        <f>'8'!G483</f>
        <v>286.8</v>
      </c>
      <c r="G381" s="15">
        <f>'8'!H483</f>
        <v>0</v>
      </c>
      <c r="H381" s="15">
        <f>'8'!I483</f>
        <v>0</v>
      </c>
    </row>
    <row r="382" spans="1:8" s="10" customFormat="1" ht="112.5">
      <c r="A382" s="35" t="s">
        <v>447</v>
      </c>
      <c r="B382" s="17" t="s">
        <v>45</v>
      </c>
      <c r="C382" s="17" t="s">
        <v>145</v>
      </c>
      <c r="D382" s="18" t="s">
        <v>446</v>
      </c>
      <c r="E382" s="18">
        <v>100</v>
      </c>
      <c r="F382" s="15">
        <f>SUM('8'!G484)</f>
        <v>3362.7</v>
      </c>
      <c r="G382" s="15">
        <f>SUM('8'!H484)</f>
        <v>3164</v>
      </c>
      <c r="H382" s="15">
        <f>SUM('8'!I484)</f>
        <v>3196</v>
      </c>
    </row>
    <row r="383" spans="1:8" s="10" customFormat="1" ht="93.75">
      <c r="A383" s="35" t="s">
        <v>448</v>
      </c>
      <c r="B383" s="17" t="s">
        <v>45</v>
      </c>
      <c r="C383" s="17" t="s">
        <v>145</v>
      </c>
      <c r="D383" s="18" t="s">
        <v>446</v>
      </c>
      <c r="E383" s="18">
        <v>200</v>
      </c>
      <c r="F383" s="15">
        <f>SUM('8'!G485)</f>
        <v>2844</v>
      </c>
      <c r="G383" s="15">
        <f>SUM('8'!H485)</f>
        <v>756</v>
      </c>
      <c r="H383" s="15">
        <f>SUM('8'!I485)</f>
        <v>364.2</v>
      </c>
    </row>
    <row r="384" spans="1:8" s="10" customFormat="1" ht="37.5">
      <c r="A384" s="35" t="s">
        <v>449</v>
      </c>
      <c r="B384" s="17" t="s">
        <v>45</v>
      </c>
      <c r="C384" s="17" t="s">
        <v>145</v>
      </c>
      <c r="D384" s="18" t="s">
        <v>446</v>
      </c>
      <c r="E384" s="18">
        <v>800</v>
      </c>
      <c r="F384" s="15">
        <f>SUM('8'!G486)</f>
        <v>0</v>
      </c>
      <c r="G384" s="15">
        <f>SUM('8'!H486)</f>
        <v>0</v>
      </c>
      <c r="H384" s="15">
        <f>SUM('8'!I486)</f>
        <v>0</v>
      </c>
    </row>
    <row r="385" spans="1:8" s="10" customFormat="1" ht="18.75">
      <c r="A385" s="86" t="s">
        <v>68</v>
      </c>
      <c r="B385" s="85" t="s">
        <v>67</v>
      </c>
      <c r="C385" s="85"/>
      <c r="D385" s="84"/>
      <c r="E385" s="84"/>
      <c r="F385" s="14">
        <f>SUM(F386+F438)</f>
        <v>47865.599999999999</v>
      </c>
      <c r="G385" s="14">
        <f t="shared" ref="G385:H385" si="156">SUM(G386+G438)</f>
        <v>27749.9</v>
      </c>
      <c r="H385" s="14">
        <f t="shared" si="156"/>
        <v>25692.9</v>
      </c>
    </row>
    <row r="386" spans="1:8" s="10" customFormat="1" ht="18.75">
      <c r="A386" s="35" t="s">
        <v>69</v>
      </c>
      <c r="B386" s="17" t="s">
        <v>67</v>
      </c>
      <c r="C386" s="17" t="s">
        <v>9</v>
      </c>
      <c r="D386" s="18"/>
      <c r="E386" s="18"/>
      <c r="F386" s="15">
        <f>SUM(F391,F387)</f>
        <v>40398.1</v>
      </c>
      <c r="G386" s="15">
        <f>SUM(G391,G387)</f>
        <v>20521.900000000001</v>
      </c>
      <c r="H386" s="15">
        <f>SUM(H391,H387)</f>
        <v>18497.900000000001</v>
      </c>
    </row>
    <row r="387" spans="1:8" s="10" customFormat="1" ht="75">
      <c r="A387" s="4" t="s">
        <v>493</v>
      </c>
      <c r="B387" s="17" t="s">
        <v>67</v>
      </c>
      <c r="C387" s="17" t="s">
        <v>9</v>
      </c>
      <c r="D387" s="18" t="s">
        <v>268</v>
      </c>
      <c r="E387" s="18"/>
      <c r="F387" s="15">
        <f>F388</f>
        <v>0</v>
      </c>
      <c r="G387" s="15">
        <f t="shared" ref="G387:H389" si="157">G388</f>
        <v>0</v>
      </c>
      <c r="H387" s="15">
        <f t="shared" si="157"/>
        <v>0</v>
      </c>
    </row>
    <row r="388" spans="1:8" s="10" customFormat="1" ht="75">
      <c r="A388" s="7" t="s">
        <v>601</v>
      </c>
      <c r="B388" s="17" t="s">
        <v>67</v>
      </c>
      <c r="C388" s="17" t="s">
        <v>9</v>
      </c>
      <c r="D388" s="18" t="s">
        <v>602</v>
      </c>
      <c r="E388" s="18"/>
      <c r="F388" s="15">
        <f>F389</f>
        <v>0</v>
      </c>
      <c r="G388" s="15">
        <f t="shared" si="157"/>
        <v>0</v>
      </c>
      <c r="H388" s="15">
        <f t="shared" si="157"/>
        <v>0</v>
      </c>
    </row>
    <row r="389" spans="1:8" s="10" customFormat="1" ht="37.5">
      <c r="A389" s="4" t="s">
        <v>301</v>
      </c>
      <c r="B389" s="17" t="s">
        <v>67</v>
      </c>
      <c r="C389" s="17" t="s">
        <v>9</v>
      </c>
      <c r="D389" s="18" t="s">
        <v>298</v>
      </c>
      <c r="E389" s="18"/>
      <c r="F389" s="15">
        <f>F390</f>
        <v>0</v>
      </c>
      <c r="G389" s="15">
        <f t="shared" si="157"/>
        <v>0</v>
      </c>
      <c r="H389" s="15">
        <f t="shared" si="157"/>
        <v>0</v>
      </c>
    </row>
    <row r="390" spans="1:8" s="10" customFormat="1" ht="37.5">
      <c r="A390" s="4" t="s">
        <v>812</v>
      </c>
      <c r="B390" s="17" t="s">
        <v>67</v>
      </c>
      <c r="C390" s="17" t="s">
        <v>9</v>
      </c>
      <c r="D390" s="18" t="s">
        <v>600</v>
      </c>
      <c r="E390" s="18">
        <v>500</v>
      </c>
      <c r="F390" s="15">
        <f>'8'!G218</f>
        <v>0</v>
      </c>
      <c r="G390" s="15">
        <f>'8'!H218</f>
        <v>0</v>
      </c>
      <c r="H390" s="15">
        <f>'8'!I218</f>
        <v>0</v>
      </c>
    </row>
    <row r="391" spans="1:8" s="10" customFormat="1" ht="56.25">
      <c r="A391" s="4" t="s">
        <v>48</v>
      </c>
      <c r="B391" s="17" t="s">
        <v>67</v>
      </c>
      <c r="C391" s="17" t="s">
        <v>9</v>
      </c>
      <c r="D391" s="18" t="s">
        <v>47</v>
      </c>
      <c r="E391" s="18"/>
      <c r="F391" s="15">
        <f>SUM(F392+F413+F435)</f>
        <v>40398.1</v>
      </c>
      <c r="G391" s="15">
        <f t="shared" ref="G391:H391" si="158">SUM(G392+G413+G435)</f>
        <v>20521.900000000001</v>
      </c>
      <c r="H391" s="15">
        <f t="shared" si="158"/>
        <v>18497.900000000001</v>
      </c>
    </row>
    <row r="392" spans="1:8" s="10" customFormat="1" ht="37.5">
      <c r="A392" s="4" t="s">
        <v>72</v>
      </c>
      <c r="B392" s="17" t="s">
        <v>67</v>
      </c>
      <c r="C392" s="17" t="s">
        <v>9</v>
      </c>
      <c r="D392" s="18" t="s">
        <v>70</v>
      </c>
      <c r="E392" s="18"/>
      <c r="F392" s="15">
        <f>SUM(F393+F395+F398+F401+F404+F406+F409+F411)</f>
        <v>27727.200000000001</v>
      </c>
      <c r="G392" s="15">
        <f t="shared" ref="G392:H392" si="159">SUM(G393+G395+G401+G404+G406+G409+G411)</f>
        <v>9137</v>
      </c>
      <c r="H392" s="15">
        <f t="shared" si="159"/>
        <v>8065</v>
      </c>
    </row>
    <row r="393" spans="1:8" s="10" customFormat="1" ht="37.5">
      <c r="A393" s="4" t="s">
        <v>484</v>
      </c>
      <c r="B393" s="17" t="s">
        <v>67</v>
      </c>
      <c r="C393" s="17" t="s">
        <v>9</v>
      </c>
      <c r="D393" s="18" t="s">
        <v>71</v>
      </c>
      <c r="E393" s="18"/>
      <c r="F393" s="15">
        <f>SUM(F394)</f>
        <v>9755.5</v>
      </c>
      <c r="G393" s="15">
        <f t="shared" ref="G393:H393" si="160">SUM(G394)</f>
        <v>6149</v>
      </c>
      <c r="H393" s="15">
        <f t="shared" si="160"/>
        <v>5359</v>
      </c>
    </row>
    <row r="394" spans="1:8" s="10" customFormat="1" ht="75">
      <c r="A394" s="35" t="s">
        <v>73</v>
      </c>
      <c r="B394" s="17" t="s">
        <v>67</v>
      </c>
      <c r="C394" s="17" t="s">
        <v>9</v>
      </c>
      <c r="D394" s="18" t="s">
        <v>74</v>
      </c>
      <c r="E394" s="18">
        <v>600</v>
      </c>
      <c r="F394" s="15">
        <f>SUM('8'!G281)</f>
        <v>9755.5</v>
      </c>
      <c r="G394" s="15">
        <f>SUM('8'!H281)</f>
        <v>6149</v>
      </c>
      <c r="H394" s="15">
        <f>SUM('8'!I281)</f>
        <v>5359</v>
      </c>
    </row>
    <row r="395" spans="1:8" s="10" customFormat="1" ht="37.5">
      <c r="A395" s="4" t="s">
        <v>60</v>
      </c>
      <c r="B395" s="17" t="s">
        <v>67</v>
      </c>
      <c r="C395" s="17" t="s">
        <v>9</v>
      </c>
      <c r="D395" s="18" t="s">
        <v>75</v>
      </c>
      <c r="E395" s="18"/>
      <c r="F395" s="15">
        <f>SUM(F396+F397)</f>
        <v>0</v>
      </c>
      <c r="G395" s="15">
        <f t="shared" ref="G395:H395" si="161">SUM(G396+G397+G400)</f>
        <v>0</v>
      </c>
      <c r="H395" s="15">
        <f t="shared" si="161"/>
        <v>0</v>
      </c>
    </row>
    <row r="396" spans="1:8" s="10" customFormat="1" ht="37.5">
      <c r="A396" s="35" t="s">
        <v>726</v>
      </c>
      <c r="B396" s="17" t="s">
        <v>67</v>
      </c>
      <c r="C396" s="17" t="s">
        <v>9</v>
      </c>
      <c r="D396" s="18" t="s">
        <v>76</v>
      </c>
      <c r="E396" s="18">
        <v>600</v>
      </c>
      <c r="F396" s="15">
        <f>SUM('8'!G283)</f>
        <v>0</v>
      </c>
      <c r="G396" s="15">
        <f>SUM('8'!H283)</f>
        <v>0</v>
      </c>
      <c r="H396" s="15">
        <f>SUM('8'!I283)</f>
        <v>0</v>
      </c>
    </row>
    <row r="397" spans="1:8" s="10" customFormat="1" ht="62.25" customHeight="1">
      <c r="A397" s="4" t="s">
        <v>784</v>
      </c>
      <c r="B397" s="17" t="s">
        <v>67</v>
      </c>
      <c r="C397" s="17" t="s">
        <v>9</v>
      </c>
      <c r="D397" s="18" t="s">
        <v>266</v>
      </c>
      <c r="E397" s="18">
        <v>500</v>
      </c>
      <c r="F397" s="15">
        <f>SUM('8'!G225)</f>
        <v>0</v>
      </c>
      <c r="G397" s="15">
        <f>SUM('8'!H225)</f>
        <v>0</v>
      </c>
      <c r="H397" s="15">
        <f>SUM('8'!I225)</f>
        <v>0</v>
      </c>
    </row>
    <row r="398" spans="1:8" s="10" customFormat="1" ht="93.75">
      <c r="A398" s="4" t="s">
        <v>410</v>
      </c>
      <c r="B398" s="17" t="s">
        <v>67</v>
      </c>
      <c r="C398" s="17" t="s">
        <v>9</v>
      </c>
      <c r="D398" s="18" t="s">
        <v>552</v>
      </c>
      <c r="E398" s="18"/>
      <c r="F398" s="15">
        <f>F400+F399</f>
        <v>0</v>
      </c>
      <c r="G398" s="15">
        <f t="shared" ref="G398:H398" si="162">G400</f>
        <v>0</v>
      </c>
      <c r="H398" s="15">
        <f t="shared" si="162"/>
        <v>0</v>
      </c>
    </row>
    <row r="399" spans="1:8" s="10" customFormat="1" ht="37.5">
      <c r="A399" s="4" t="s">
        <v>631</v>
      </c>
      <c r="B399" s="17" t="s">
        <v>67</v>
      </c>
      <c r="C399" s="17" t="s">
        <v>9</v>
      </c>
      <c r="D399" s="18" t="s">
        <v>629</v>
      </c>
      <c r="E399" s="18">
        <v>500</v>
      </c>
      <c r="F399" s="15">
        <f>SUM('8'!G223)</f>
        <v>0</v>
      </c>
      <c r="G399" s="15"/>
      <c r="H399" s="15"/>
    </row>
    <row r="400" spans="1:8" s="10" customFormat="1" ht="56.25">
      <c r="A400" s="4" t="s">
        <v>744</v>
      </c>
      <c r="B400" s="17" t="s">
        <v>67</v>
      </c>
      <c r="C400" s="17" t="s">
        <v>9</v>
      </c>
      <c r="D400" s="18" t="str">
        <f>'8'!E285</f>
        <v>11 2 А1 55190</v>
      </c>
      <c r="E400" s="18">
        <v>600</v>
      </c>
      <c r="F400" s="15">
        <f>SUM('8'!G285)</f>
        <v>0</v>
      </c>
      <c r="G400" s="15">
        <f>SUM('8'!H285)</f>
        <v>0</v>
      </c>
      <c r="H400" s="15">
        <f>SUM('8'!I285)</f>
        <v>0</v>
      </c>
    </row>
    <row r="401" spans="1:8" s="10" customFormat="1" ht="75">
      <c r="A401" s="4" t="s">
        <v>78</v>
      </c>
      <c r="B401" s="17" t="s">
        <v>67</v>
      </c>
      <c r="C401" s="17" t="s">
        <v>9</v>
      </c>
      <c r="D401" s="18" t="s">
        <v>79</v>
      </c>
      <c r="E401" s="18"/>
      <c r="F401" s="15">
        <f>'8'!G286</f>
        <v>851.7</v>
      </c>
      <c r="G401" s="15">
        <f>'8'!H286</f>
        <v>0</v>
      </c>
      <c r="H401" s="15">
        <f>'8'!I286</f>
        <v>0</v>
      </c>
    </row>
    <row r="402" spans="1:8" s="10" customFormat="1" ht="37.5">
      <c r="A402" s="35" t="s">
        <v>727</v>
      </c>
      <c r="B402" s="17" t="s">
        <v>67</v>
      </c>
      <c r="C402" s="17" t="s">
        <v>9</v>
      </c>
      <c r="D402" s="18" t="s">
        <v>77</v>
      </c>
      <c r="E402" s="18">
        <v>600</v>
      </c>
      <c r="F402" s="15">
        <f>SUM('8'!G287)</f>
        <v>851.7</v>
      </c>
      <c r="G402" s="15">
        <f>SUM('8'!H287)</f>
        <v>0</v>
      </c>
      <c r="H402" s="15">
        <f>SUM('8'!I287)</f>
        <v>0</v>
      </c>
    </row>
    <row r="403" spans="1:8" s="10" customFormat="1" ht="56.25">
      <c r="A403" s="4" t="s">
        <v>745</v>
      </c>
      <c r="B403" s="17" t="s">
        <v>67</v>
      </c>
      <c r="C403" s="17" t="s">
        <v>9</v>
      </c>
      <c r="D403" s="18" t="s">
        <v>550</v>
      </c>
      <c r="E403" s="18">
        <v>600</v>
      </c>
      <c r="F403" s="15">
        <f>'8'!G288</f>
        <v>0</v>
      </c>
      <c r="G403" s="15">
        <f>'8'!H288</f>
        <v>0</v>
      </c>
      <c r="H403" s="15">
        <f>'8'!I288</f>
        <v>0</v>
      </c>
    </row>
    <row r="404" spans="1:8" s="10" customFormat="1" ht="37.5">
      <c r="A404" s="4" t="s">
        <v>485</v>
      </c>
      <c r="B404" s="17" t="s">
        <v>67</v>
      </c>
      <c r="C404" s="17" t="s">
        <v>9</v>
      </c>
      <c r="D404" s="18" t="s">
        <v>80</v>
      </c>
      <c r="E404" s="18"/>
      <c r="F404" s="15">
        <f>SUM(F405)</f>
        <v>30</v>
      </c>
      <c r="G404" s="15">
        <f t="shared" ref="G404:H404" si="163">SUM(G405)</f>
        <v>0</v>
      </c>
      <c r="H404" s="15">
        <f t="shared" si="163"/>
        <v>0</v>
      </c>
    </row>
    <row r="405" spans="1:8" s="10" customFormat="1" ht="37.5">
      <c r="A405" s="35" t="s">
        <v>727</v>
      </c>
      <c r="B405" s="17" t="s">
        <v>67</v>
      </c>
      <c r="C405" s="17" t="s">
        <v>9</v>
      </c>
      <c r="D405" s="18" t="s">
        <v>81</v>
      </c>
      <c r="E405" s="18">
        <v>600</v>
      </c>
      <c r="F405" s="15">
        <f>SUM('8'!G290)</f>
        <v>30</v>
      </c>
      <c r="G405" s="15">
        <f>SUM('8'!H290)</f>
        <v>0</v>
      </c>
      <c r="H405" s="15">
        <f>SUM('8'!I290)</f>
        <v>0</v>
      </c>
    </row>
    <row r="406" spans="1:8" s="10" customFormat="1" ht="56.25">
      <c r="A406" s="4" t="s">
        <v>509</v>
      </c>
      <c r="B406" s="17" t="s">
        <v>67</v>
      </c>
      <c r="C406" s="17" t="s">
        <v>9</v>
      </c>
      <c r="D406" s="18" t="s">
        <v>82</v>
      </c>
      <c r="E406" s="18"/>
      <c r="F406" s="15">
        <f>SUM(F407+F408)</f>
        <v>3888</v>
      </c>
      <c r="G406" s="15">
        <f t="shared" ref="G406:H406" si="164">SUM(G407)</f>
        <v>2988</v>
      </c>
      <c r="H406" s="15">
        <f t="shared" si="164"/>
        <v>2706</v>
      </c>
    </row>
    <row r="407" spans="1:8" s="10" customFormat="1" ht="37.5">
      <c r="A407" s="35" t="s">
        <v>727</v>
      </c>
      <c r="B407" s="17" t="s">
        <v>67</v>
      </c>
      <c r="C407" s="17" t="s">
        <v>9</v>
      </c>
      <c r="D407" s="18" t="s">
        <v>83</v>
      </c>
      <c r="E407" s="18">
        <v>600</v>
      </c>
      <c r="F407" s="15">
        <f>SUM('8'!G292)</f>
        <v>3888</v>
      </c>
      <c r="G407" s="15">
        <f>SUM('8'!H292)</f>
        <v>2988</v>
      </c>
      <c r="H407" s="15">
        <f>SUM('8'!I292)</f>
        <v>2706</v>
      </c>
    </row>
    <row r="408" spans="1:8" s="10" customFormat="1" ht="112.5">
      <c r="A408" s="4" t="s">
        <v>569</v>
      </c>
      <c r="B408" s="17" t="s">
        <v>67</v>
      </c>
      <c r="C408" s="17" t="s">
        <v>9</v>
      </c>
      <c r="D408" s="18" t="s">
        <v>566</v>
      </c>
      <c r="E408" s="18">
        <v>600</v>
      </c>
      <c r="F408" s="15">
        <f>SUM('8'!G293)</f>
        <v>0</v>
      </c>
      <c r="G408" s="15">
        <f>SUM('8'!H293)</f>
        <v>0</v>
      </c>
      <c r="H408" s="15">
        <f>SUM('8'!I293)</f>
        <v>0</v>
      </c>
    </row>
    <row r="409" spans="1:8" s="10" customFormat="1" ht="56.25">
      <c r="A409" s="4" t="s">
        <v>86</v>
      </c>
      <c r="B409" s="17" t="s">
        <v>67</v>
      </c>
      <c r="C409" s="17" t="s">
        <v>9</v>
      </c>
      <c r="D409" s="18" t="s">
        <v>84</v>
      </c>
      <c r="E409" s="18"/>
      <c r="F409" s="15">
        <f>SUM(F410)</f>
        <v>10</v>
      </c>
      <c r="G409" s="15">
        <f t="shared" ref="G409:H409" si="165">SUM(G410)</f>
        <v>0</v>
      </c>
      <c r="H409" s="15">
        <f t="shared" si="165"/>
        <v>0</v>
      </c>
    </row>
    <row r="410" spans="1:8" s="10" customFormat="1" ht="37.5">
      <c r="A410" s="35" t="s">
        <v>727</v>
      </c>
      <c r="B410" s="17" t="s">
        <v>67</v>
      </c>
      <c r="C410" s="17" t="s">
        <v>9</v>
      </c>
      <c r="D410" s="18" t="s">
        <v>85</v>
      </c>
      <c r="E410" s="18">
        <v>600</v>
      </c>
      <c r="F410" s="15">
        <f>SUM('8'!G295)</f>
        <v>10</v>
      </c>
      <c r="G410" s="15">
        <f>SUM('8'!H295)</f>
        <v>0</v>
      </c>
      <c r="H410" s="15">
        <f>SUM('8'!I295)</f>
        <v>0</v>
      </c>
    </row>
    <row r="411" spans="1:8" s="10" customFormat="1" ht="56.25">
      <c r="A411" s="4" t="s">
        <v>510</v>
      </c>
      <c r="B411" s="17" t="s">
        <v>67</v>
      </c>
      <c r="C411" s="17" t="s">
        <v>9</v>
      </c>
      <c r="D411" s="18" t="s">
        <v>87</v>
      </c>
      <c r="E411" s="18"/>
      <c r="F411" s="15">
        <f>SUM(F412)</f>
        <v>13192</v>
      </c>
      <c r="G411" s="15">
        <f t="shared" ref="G411:H411" si="166">SUM(G412)</f>
        <v>0</v>
      </c>
      <c r="H411" s="15">
        <f t="shared" si="166"/>
        <v>0</v>
      </c>
    </row>
    <row r="412" spans="1:8" s="10" customFormat="1" ht="37.5">
      <c r="A412" s="35" t="s">
        <v>727</v>
      </c>
      <c r="B412" s="17" t="s">
        <v>67</v>
      </c>
      <c r="C412" s="17" t="s">
        <v>9</v>
      </c>
      <c r="D412" s="18" t="s">
        <v>88</v>
      </c>
      <c r="E412" s="18">
        <v>600</v>
      </c>
      <c r="F412" s="15">
        <f>SUM('8'!G297)</f>
        <v>13192</v>
      </c>
      <c r="G412" s="15">
        <f>SUM('8'!H297)</f>
        <v>0</v>
      </c>
      <c r="H412" s="15">
        <f>SUM('8'!I297)</f>
        <v>0</v>
      </c>
    </row>
    <row r="413" spans="1:8" s="10" customFormat="1" ht="37.5">
      <c r="A413" s="4" t="s">
        <v>91</v>
      </c>
      <c r="B413" s="17" t="s">
        <v>67</v>
      </c>
      <c r="C413" s="17" t="s">
        <v>9</v>
      </c>
      <c r="D413" s="18" t="s">
        <v>89</v>
      </c>
      <c r="E413" s="84"/>
      <c r="F413" s="15">
        <f>SUM(F414+F420+F424+F427+F429+F431+F433)</f>
        <v>12670.9</v>
      </c>
      <c r="G413" s="15">
        <f t="shared" ref="G413:H413" si="167">SUM(G414+G420+G424+G427+G429+G431+G433)</f>
        <v>11384.9</v>
      </c>
      <c r="H413" s="15">
        <f t="shared" si="167"/>
        <v>10432.9</v>
      </c>
    </row>
    <row r="414" spans="1:8" s="10" customFormat="1" ht="37.5">
      <c r="A414" s="4" t="s">
        <v>92</v>
      </c>
      <c r="B414" s="17" t="s">
        <v>67</v>
      </c>
      <c r="C414" s="17" t="s">
        <v>9</v>
      </c>
      <c r="D414" s="18" t="s">
        <v>90</v>
      </c>
      <c r="E414" s="84"/>
      <c r="F414" s="15">
        <f>SUM(F415:F419)</f>
        <v>12540</v>
      </c>
      <c r="G414" s="15">
        <f t="shared" ref="G414:H414" si="168">SUM(G415:G419)</f>
        <v>11280</v>
      </c>
      <c r="H414" s="15">
        <f t="shared" si="168"/>
        <v>10328</v>
      </c>
    </row>
    <row r="415" spans="1:8" s="10" customFormat="1" ht="112.5">
      <c r="A415" s="35" t="s">
        <v>56</v>
      </c>
      <c r="B415" s="17" t="s">
        <v>67</v>
      </c>
      <c r="C415" s="17" t="s">
        <v>9</v>
      </c>
      <c r="D415" s="18" t="s">
        <v>93</v>
      </c>
      <c r="E415" s="18">
        <v>100</v>
      </c>
      <c r="F415" s="15">
        <f>SUM('8'!G300)</f>
        <v>11517</v>
      </c>
      <c r="G415" s="15">
        <f>SUM('8'!H300)</f>
        <v>10950</v>
      </c>
      <c r="H415" s="15">
        <f>SUM('8'!I300)</f>
        <v>10328</v>
      </c>
    </row>
    <row r="416" spans="1:8" s="10" customFormat="1" ht="75">
      <c r="A416" s="35" t="s">
        <v>57</v>
      </c>
      <c r="B416" s="17" t="s">
        <v>67</v>
      </c>
      <c r="C416" s="17" t="s">
        <v>9</v>
      </c>
      <c r="D416" s="18" t="s">
        <v>93</v>
      </c>
      <c r="E416" s="18">
        <v>200</v>
      </c>
      <c r="F416" s="15">
        <f>SUM('8'!G301)</f>
        <v>1008</v>
      </c>
      <c r="G416" s="15">
        <f>SUM('8'!H301)</f>
        <v>330</v>
      </c>
      <c r="H416" s="15">
        <f>SUM('8'!I301)</f>
        <v>0</v>
      </c>
    </row>
    <row r="417" spans="1:8" s="10" customFormat="1" ht="37.5">
      <c r="A417" s="35" t="s">
        <v>726</v>
      </c>
      <c r="B417" s="17" t="s">
        <v>67</v>
      </c>
      <c r="C417" s="17" t="s">
        <v>9</v>
      </c>
      <c r="D417" s="18" t="s">
        <v>93</v>
      </c>
      <c r="E417" s="18">
        <v>800</v>
      </c>
      <c r="F417" s="15">
        <f>SUM('8'!G302)</f>
        <v>15</v>
      </c>
      <c r="G417" s="15">
        <f>SUM('8'!H302)</f>
        <v>0</v>
      </c>
      <c r="H417" s="15">
        <f>SUM('8'!I302)</f>
        <v>0</v>
      </c>
    </row>
    <row r="418" spans="1:8" s="10" customFormat="1" ht="112.5">
      <c r="A418" s="35" t="s">
        <v>94</v>
      </c>
      <c r="B418" s="17" t="s">
        <v>67</v>
      </c>
      <c r="C418" s="17" t="s">
        <v>9</v>
      </c>
      <c r="D418" s="18" t="s">
        <v>411</v>
      </c>
      <c r="E418" s="18">
        <v>200</v>
      </c>
      <c r="F418" s="15">
        <f>SUM('8'!G304)</f>
        <v>0</v>
      </c>
      <c r="G418" s="15">
        <f>SUM('8'!H304)</f>
        <v>0</v>
      </c>
      <c r="H418" s="15">
        <f>SUM('8'!I304)</f>
        <v>0</v>
      </c>
    </row>
    <row r="419" spans="1:8" s="10" customFormat="1" ht="93.75">
      <c r="A419" s="4" t="s">
        <v>567</v>
      </c>
      <c r="B419" s="17" t="s">
        <v>67</v>
      </c>
      <c r="C419" s="17" t="s">
        <v>9</v>
      </c>
      <c r="D419" s="18" t="s">
        <v>568</v>
      </c>
      <c r="E419" s="18">
        <v>200</v>
      </c>
      <c r="F419" s="15">
        <f>SUM('8'!G303)</f>
        <v>0</v>
      </c>
      <c r="G419" s="15">
        <f>SUM('8'!H303)</f>
        <v>0</v>
      </c>
      <c r="H419" s="15">
        <f>SUM('8'!I303)</f>
        <v>0</v>
      </c>
    </row>
    <row r="420" spans="1:8" s="10" customFormat="1" ht="37.5">
      <c r="A420" s="4" t="s">
        <v>97</v>
      </c>
      <c r="B420" s="17" t="s">
        <v>67</v>
      </c>
      <c r="C420" s="17" t="s">
        <v>9</v>
      </c>
      <c r="D420" s="18" t="s">
        <v>96</v>
      </c>
      <c r="E420" s="18"/>
      <c r="F420" s="15">
        <f>SUM(F421+F422)</f>
        <v>106.89999999999999</v>
      </c>
      <c r="G420" s="15">
        <f t="shared" ref="G420:H420" si="169">SUM(G421+G422)</f>
        <v>104.9</v>
      </c>
      <c r="H420" s="15">
        <f t="shared" si="169"/>
        <v>104.9</v>
      </c>
    </row>
    <row r="421" spans="1:8" s="10" customFormat="1" ht="75">
      <c r="A421" s="35" t="s">
        <v>57</v>
      </c>
      <c r="B421" s="17" t="s">
        <v>67</v>
      </c>
      <c r="C421" s="17" t="s">
        <v>9</v>
      </c>
      <c r="D421" s="18" t="s">
        <v>98</v>
      </c>
      <c r="E421" s="18">
        <v>200</v>
      </c>
      <c r="F421" s="15">
        <f>SUM('8'!G306)</f>
        <v>1.8</v>
      </c>
      <c r="G421" s="15">
        <f>SUM('8'!H306)</f>
        <v>0</v>
      </c>
      <c r="H421" s="15">
        <f>SUM('8'!I306)</f>
        <v>0</v>
      </c>
    </row>
    <row r="422" spans="1:8" s="10" customFormat="1" ht="18.75">
      <c r="A422" s="4" t="s">
        <v>630</v>
      </c>
      <c r="B422" s="17" t="s">
        <v>67</v>
      </c>
      <c r="C422" s="17" t="s">
        <v>9</v>
      </c>
      <c r="D422" s="18" t="s">
        <v>695</v>
      </c>
      <c r="E422" s="18">
        <v>200</v>
      </c>
      <c r="F422" s="15">
        <f>SUM('8'!G308)</f>
        <v>105.1</v>
      </c>
      <c r="G422" s="15">
        <f>SUM('8'!H308)</f>
        <v>104.9</v>
      </c>
      <c r="H422" s="15">
        <f>'8'!I308</f>
        <v>104.9</v>
      </c>
    </row>
    <row r="423" spans="1:8" s="10" customFormat="1" ht="93.75">
      <c r="A423" s="4" t="s">
        <v>551</v>
      </c>
      <c r="B423" s="17" t="s">
        <v>67</v>
      </c>
      <c r="C423" s="17" t="s">
        <v>9</v>
      </c>
      <c r="D423" s="18" t="s">
        <v>550</v>
      </c>
      <c r="E423" s="18">
        <v>600</v>
      </c>
      <c r="F423" s="15">
        <f>SUM('8'!G307)</f>
        <v>0</v>
      </c>
      <c r="G423" s="15">
        <f>SUM('8'!H307)</f>
        <v>0</v>
      </c>
      <c r="H423" s="15">
        <f>SUM('8'!I307)</f>
        <v>0</v>
      </c>
    </row>
    <row r="424" spans="1:8" s="10" customFormat="1" ht="56.25">
      <c r="A424" s="4" t="s">
        <v>100</v>
      </c>
      <c r="B424" s="17" t="s">
        <v>67</v>
      </c>
      <c r="C424" s="17" t="s">
        <v>9</v>
      </c>
      <c r="D424" s="18" t="s">
        <v>99</v>
      </c>
      <c r="E424" s="18"/>
      <c r="F424" s="15">
        <f>SUM(F425+F426)</f>
        <v>0</v>
      </c>
      <c r="G424" s="15">
        <f t="shared" ref="G424:H424" si="170">SUM(G425)</f>
        <v>0</v>
      </c>
      <c r="H424" s="15">
        <f t="shared" si="170"/>
        <v>0</v>
      </c>
    </row>
    <row r="425" spans="1:8" s="10" customFormat="1" ht="75">
      <c r="A425" s="35" t="s">
        <v>57</v>
      </c>
      <c r="B425" s="17" t="s">
        <v>67</v>
      </c>
      <c r="C425" s="17" t="s">
        <v>9</v>
      </c>
      <c r="D425" s="18" t="s">
        <v>103</v>
      </c>
      <c r="E425" s="18">
        <v>200</v>
      </c>
      <c r="F425" s="15">
        <f>SUM('8'!G310)</f>
        <v>0</v>
      </c>
      <c r="G425" s="15">
        <f>SUM('8'!H310)</f>
        <v>0</v>
      </c>
      <c r="H425" s="15">
        <f>SUM('8'!I310)</f>
        <v>0</v>
      </c>
    </row>
    <row r="426" spans="1:8" s="10" customFormat="1" ht="18.75">
      <c r="A426" s="4" t="s">
        <v>630</v>
      </c>
      <c r="B426" s="17" t="s">
        <v>67</v>
      </c>
      <c r="C426" s="17" t="s">
        <v>9</v>
      </c>
      <c r="D426" s="18" t="s">
        <v>553</v>
      </c>
      <c r="E426" s="18">
        <v>200</v>
      </c>
      <c r="F426" s="15">
        <f>'8'!G311</f>
        <v>0</v>
      </c>
      <c r="G426" s="15">
        <v>0</v>
      </c>
      <c r="H426" s="15">
        <v>0</v>
      </c>
    </row>
    <row r="427" spans="1:8" s="10" customFormat="1" ht="37.5">
      <c r="A427" s="4" t="s">
        <v>104</v>
      </c>
      <c r="B427" s="17" t="s">
        <v>67</v>
      </c>
      <c r="C427" s="17" t="s">
        <v>9</v>
      </c>
      <c r="D427" s="18" t="s">
        <v>101</v>
      </c>
      <c r="E427" s="18"/>
      <c r="F427" s="15">
        <f>SUM(F428)</f>
        <v>0</v>
      </c>
      <c r="G427" s="15">
        <f t="shared" ref="G427:H427" si="171">SUM(G428)</f>
        <v>0</v>
      </c>
      <c r="H427" s="15">
        <f t="shared" si="171"/>
        <v>0</v>
      </c>
    </row>
    <row r="428" spans="1:8" s="10" customFormat="1" ht="75">
      <c r="A428" s="35" t="s">
        <v>57</v>
      </c>
      <c r="B428" s="17" t="s">
        <v>67</v>
      </c>
      <c r="C428" s="17" t="s">
        <v>9</v>
      </c>
      <c r="D428" s="18" t="s">
        <v>102</v>
      </c>
      <c r="E428" s="18">
        <v>200</v>
      </c>
      <c r="F428" s="15">
        <f>SUM('8'!G313)</f>
        <v>0</v>
      </c>
      <c r="G428" s="15">
        <f>SUM('8'!H313)</f>
        <v>0</v>
      </c>
      <c r="H428" s="15">
        <f>SUM('8'!I313)</f>
        <v>0</v>
      </c>
    </row>
    <row r="429" spans="1:8" s="10" customFormat="1" ht="37.5">
      <c r="A429" s="4" t="s">
        <v>107</v>
      </c>
      <c r="B429" s="17" t="s">
        <v>67</v>
      </c>
      <c r="C429" s="17" t="s">
        <v>9</v>
      </c>
      <c r="D429" s="18" t="s">
        <v>105</v>
      </c>
      <c r="E429" s="18"/>
      <c r="F429" s="15">
        <f>SUM(F430)</f>
        <v>0</v>
      </c>
      <c r="G429" s="15">
        <f t="shared" ref="G429:H429" si="172">SUM(G430)</f>
        <v>0</v>
      </c>
      <c r="H429" s="15">
        <f t="shared" si="172"/>
        <v>0</v>
      </c>
    </row>
    <row r="430" spans="1:8" s="10" customFormat="1" ht="75">
      <c r="A430" s="35" t="s">
        <v>57</v>
      </c>
      <c r="B430" s="17" t="s">
        <v>67</v>
      </c>
      <c r="C430" s="17" t="s">
        <v>9</v>
      </c>
      <c r="D430" s="18" t="s">
        <v>106</v>
      </c>
      <c r="E430" s="18">
        <v>200</v>
      </c>
      <c r="F430" s="15">
        <f>SUM('8'!G315)</f>
        <v>0</v>
      </c>
      <c r="G430" s="15">
        <f>SUM('8'!H315)</f>
        <v>0</v>
      </c>
      <c r="H430" s="15">
        <f>SUM('8'!I315)</f>
        <v>0</v>
      </c>
    </row>
    <row r="431" spans="1:8" s="10" customFormat="1" ht="37.5">
      <c r="A431" s="4" t="s">
        <v>110</v>
      </c>
      <c r="B431" s="17" t="s">
        <v>67</v>
      </c>
      <c r="C431" s="17" t="s">
        <v>9</v>
      </c>
      <c r="D431" s="18" t="s">
        <v>108</v>
      </c>
      <c r="E431" s="18"/>
      <c r="F431" s="15">
        <f>SUM(F432)</f>
        <v>24</v>
      </c>
      <c r="G431" s="15">
        <f t="shared" ref="G431:H431" si="173">SUM(G432)</f>
        <v>0</v>
      </c>
      <c r="H431" s="15">
        <f t="shared" si="173"/>
        <v>0</v>
      </c>
    </row>
    <row r="432" spans="1:8" s="10" customFormat="1" ht="75">
      <c r="A432" s="35" t="s">
        <v>57</v>
      </c>
      <c r="B432" s="17" t="s">
        <v>67</v>
      </c>
      <c r="C432" s="17" t="s">
        <v>9</v>
      </c>
      <c r="D432" s="18" t="s">
        <v>109</v>
      </c>
      <c r="E432" s="18">
        <v>200</v>
      </c>
      <c r="F432" s="15">
        <f>SUM('8'!G317)</f>
        <v>24</v>
      </c>
      <c r="G432" s="15">
        <f>SUM('8'!H317)</f>
        <v>0</v>
      </c>
      <c r="H432" s="15">
        <f>SUM('8'!I317)</f>
        <v>0</v>
      </c>
    </row>
    <row r="433" spans="1:8" s="10" customFormat="1" ht="37.5">
      <c r="A433" s="4" t="s">
        <v>60</v>
      </c>
      <c r="B433" s="17" t="s">
        <v>67</v>
      </c>
      <c r="C433" s="17" t="s">
        <v>9</v>
      </c>
      <c r="D433" s="18" t="s">
        <v>690</v>
      </c>
      <c r="E433" s="18"/>
      <c r="F433" s="15">
        <f>F434</f>
        <v>0</v>
      </c>
      <c r="G433" s="15">
        <f t="shared" ref="G433:H433" si="174">G434</f>
        <v>0</v>
      </c>
      <c r="H433" s="15">
        <f t="shared" si="174"/>
        <v>0</v>
      </c>
    </row>
    <row r="434" spans="1:8" s="10" customFormat="1" ht="56.25">
      <c r="A434" s="4" t="s">
        <v>688</v>
      </c>
      <c r="B434" s="17" t="s">
        <v>67</v>
      </c>
      <c r="C434" s="17" t="s">
        <v>9</v>
      </c>
      <c r="D434" s="18" t="s">
        <v>691</v>
      </c>
      <c r="E434" s="18">
        <v>200</v>
      </c>
      <c r="F434" s="15">
        <f>SUM('8'!G319)</f>
        <v>0</v>
      </c>
      <c r="G434" s="15">
        <f>SUM('8'!H319)</f>
        <v>0</v>
      </c>
      <c r="H434" s="15">
        <f>SUM('8'!I319)</f>
        <v>0</v>
      </c>
    </row>
    <row r="435" spans="1:8" s="10" customFormat="1" ht="18.75">
      <c r="A435" s="4" t="s">
        <v>115</v>
      </c>
      <c r="B435" s="17" t="s">
        <v>67</v>
      </c>
      <c r="C435" s="17" t="s">
        <v>9</v>
      </c>
      <c r="D435" s="18" t="s">
        <v>113</v>
      </c>
      <c r="E435" s="18"/>
      <c r="F435" s="15">
        <f>SUM(F436)</f>
        <v>0</v>
      </c>
      <c r="G435" s="15">
        <f t="shared" ref="G435:H436" si="175">SUM(G436)</f>
        <v>0</v>
      </c>
      <c r="H435" s="15">
        <f t="shared" si="175"/>
        <v>0</v>
      </c>
    </row>
    <row r="436" spans="1:8" s="10" customFormat="1" ht="56.25">
      <c r="A436" s="4" t="s">
        <v>116</v>
      </c>
      <c r="B436" s="17" t="s">
        <v>67</v>
      </c>
      <c r="C436" s="17" t="s">
        <v>9</v>
      </c>
      <c r="D436" s="18" t="s">
        <v>114</v>
      </c>
      <c r="E436" s="18"/>
      <c r="F436" s="15">
        <f>SUM(F437)</f>
        <v>0</v>
      </c>
      <c r="G436" s="15">
        <f t="shared" si="175"/>
        <v>0</v>
      </c>
      <c r="H436" s="15">
        <f t="shared" si="175"/>
        <v>0</v>
      </c>
    </row>
    <row r="437" spans="1:8" s="10" customFormat="1" ht="75">
      <c r="A437" s="35" t="s">
        <v>57</v>
      </c>
      <c r="B437" s="17" t="s">
        <v>67</v>
      </c>
      <c r="C437" s="17" t="s">
        <v>9</v>
      </c>
      <c r="D437" s="18" t="s">
        <v>117</v>
      </c>
      <c r="E437" s="18">
        <v>200</v>
      </c>
      <c r="F437" s="15">
        <f>SUM('8'!G322)</f>
        <v>0</v>
      </c>
      <c r="G437" s="15">
        <f>SUM('8'!H322)</f>
        <v>0</v>
      </c>
      <c r="H437" s="15">
        <f>SUM('8'!I322)</f>
        <v>0</v>
      </c>
    </row>
    <row r="438" spans="1:8" s="10" customFormat="1" ht="18.75">
      <c r="A438" s="35" t="s">
        <v>119</v>
      </c>
      <c r="B438" s="17" t="s">
        <v>67</v>
      </c>
      <c r="C438" s="17" t="s">
        <v>118</v>
      </c>
      <c r="D438" s="18"/>
      <c r="E438" s="18"/>
      <c r="F438" s="15">
        <f>SUM(F439)</f>
        <v>7467.5</v>
      </c>
      <c r="G438" s="15">
        <f t="shared" ref="G438:H438" si="176">SUM(G439)</f>
        <v>7228</v>
      </c>
      <c r="H438" s="15">
        <f t="shared" si="176"/>
        <v>7195</v>
      </c>
    </row>
    <row r="439" spans="1:8" s="10" customFormat="1" ht="56.25">
      <c r="A439" s="4" t="s">
        <v>48</v>
      </c>
      <c r="B439" s="17" t="s">
        <v>67</v>
      </c>
      <c r="C439" s="17" t="s">
        <v>118</v>
      </c>
      <c r="D439" s="18" t="s">
        <v>47</v>
      </c>
      <c r="E439" s="18"/>
      <c r="F439" s="15">
        <f>SUM(F440+F444)</f>
        <v>7467.5</v>
      </c>
      <c r="G439" s="15">
        <f t="shared" ref="G439:H439" si="177">SUM(G440+G444)</f>
        <v>7228</v>
      </c>
      <c r="H439" s="15">
        <f t="shared" si="177"/>
        <v>7195</v>
      </c>
    </row>
    <row r="440" spans="1:8" s="10" customFormat="1" ht="37.5">
      <c r="A440" s="4" t="s">
        <v>120</v>
      </c>
      <c r="B440" s="17" t="s">
        <v>67</v>
      </c>
      <c r="C440" s="17" t="s">
        <v>118</v>
      </c>
      <c r="D440" s="18" t="s">
        <v>111</v>
      </c>
      <c r="E440" s="18"/>
      <c r="F440" s="15">
        <f>SUM(F441)</f>
        <v>4658.3</v>
      </c>
      <c r="G440" s="15">
        <f t="shared" ref="G440:H440" si="178">SUM(G441)</f>
        <v>4601</v>
      </c>
      <c r="H440" s="15">
        <f t="shared" si="178"/>
        <v>4561</v>
      </c>
    </row>
    <row r="441" spans="1:8" s="10" customFormat="1" ht="56.25">
      <c r="A441" s="4" t="s">
        <v>487</v>
      </c>
      <c r="B441" s="17" t="s">
        <v>67</v>
      </c>
      <c r="C441" s="17" t="s">
        <v>118</v>
      </c>
      <c r="D441" s="18" t="s">
        <v>112</v>
      </c>
      <c r="E441" s="18"/>
      <c r="F441" s="15">
        <f>SUM(F442:F443)</f>
        <v>4658.3</v>
      </c>
      <c r="G441" s="15">
        <f t="shared" ref="G441:H441" si="179">SUM(G442:G443)</f>
        <v>4601</v>
      </c>
      <c r="H441" s="15">
        <f t="shared" si="179"/>
        <v>4561</v>
      </c>
    </row>
    <row r="442" spans="1:8" s="10" customFormat="1" ht="112.5">
      <c r="A442" s="35" t="s">
        <v>56</v>
      </c>
      <c r="B442" s="17" t="s">
        <v>67</v>
      </c>
      <c r="C442" s="17" t="s">
        <v>118</v>
      </c>
      <c r="D442" s="18" t="s">
        <v>121</v>
      </c>
      <c r="E442" s="18">
        <v>100</v>
      </c>
      <c r="F442" s="15">
        <f>SUM('8'!G327)</f>
        <v>4578.3</v>
      </c>
      <c r="G442" s="15">
        <f>SUM('8'!H327)</f>
        <v>4561</v>
      </c>
      <c r="H442" s="15">
        <f>SUM('8'!I327)</f>
        <v>4561</v>
      </c>
    </row>
    <row r="443" spans="1:8" s="10" customFormat="1" ht="75">
      <c r="A443" s="35" t="s">
        <v>57</v>
      </c>
      <c r="B443" s="17" t="s">
        <v>67</v>
      </c>
      <c r="C443" s="17" t="s">
        <v>118</v>
      </c>
      <c r="D443" s="18" t="s">
        <v>121</v>
      </c>
      <c r="E443" s="18">
        <v>200</v>
      </c>
      <c r="F443" s="15">
        <f>SUM('8'!G328)</f>
        <v>80</v>
      </c>
      <c r="G443" s="15">
        <f>SUM('8'!H328)</f>
        <v>40</v>
      </c>
      <c r="H443" s="15">
        <f>SUM('8'!I328)</f>
        <v>0</v>
      </c>
    </row>
    <row r="444" spans="1:8" s="10" customFormat="1" ht="56.25">
      <c r="A444" s="4" t="s">
        <v>123</v>
      </c>
      <c r="B444" s="17" t="s">
        <v>67</v>
      </c>
      <c r="C444" s="17" t="s">
        <v>118</v>
      </c>
      <c r="D444" s="18" t="s">
        <v>122</v>
      </c>
      <c r="E444" s="18"/>
      <c r="F444" s="15">
        <f>SUM(F445)</f>
        <v>2809.2000000000003</v>
      </c>
      <c r="G444" s="15">
        <f t="shared" ref="G444:H444" si="180">SUM(G445)</f>
        <v>2627</v>
      </c>
      <c r="H444" s="15">
        <f t="shared" si="180"/>
        <v>2634</v>
      </c>
    </row>
    <row r="445" spans="1:8" s="10" customFormat="1" ht="75">
      <c r="A445" s="4" t="s">
        <v>488</v>
      </c>
      <c r="B445" s="17" t="s">
        <v>67</v>
      </c>
      <c r="C445" s="17" t="s">
        <v>118</v>
      </c>
      <c r="D445" s="18" t="s">
        <v>124</v>
      </c>
      <c r="E445" s="18"/>
      <c r="F445" s="15">
        <f>SUM(F446:F449)</f>
        <v>2809.2000000000003</v>
      </c>
      <c r="G445" s="15">
        <f t="shared" ref="G445:H445" si="181">SUM(G446:G449)</f>
        <v>2627</v>
      </c>
      <c r="H445" s="15">
        <f t="shared" si="181"/>
        <v>2634</v>
      </c>
    </row>
    <row r="446" spans="1:8" s="10" customFormat="1" ht="112.5">
      <c r="A446" s="35" t="s">
        <v>56</v>
      </c>
      <c r="B446" s="17" t="s">
        <v>67</v>
      </c>
      <c r="C446" s="17" t="s">
        <v>118</v>
      </c>
      <c r="D446" s="18" t="s">
        <v>593</v>
      </c>
      <c r="E446" s="18">
        <v>100</v>
      </c>
      <c r="F446" s="15">
        <f>SUM('8'!G331)</f>
        <v>2484.9</v>
      </c>
      <c r="G446" s="15">
        <f>SUM('8'!H331)</f>
        <v>2607</v>
      </c>
      <c r="H446" s="15">
        <f>SUM('8'!I331)</f>
        <v>2634</v>
      </c>
    </row>
    <row r="447" spans="1:8" s="10" customFormat="1" ht="75">
      <c r="A447" s="35" t="s">
        <v>57</v>
      </c>
      <c r="B447" s="17" t="s">
        <v>67</v>
      </c>
      <c r="C447" s="17" t="s">
        <v>118</v>
      </c>
      <c r="D447" s="18" t="s">
        <v>593</v>
      </c>
      <c r="E447" s="18">
        <v>200</v>
      </c>
      <c r="F447" s="15">
        <f>SUM('8'!G332)</f>
        <v>264</v>
      </c>
      <c r="G447" s="15">
        <f>SUM('8'!H332)</f>
        <v>20</v>
      </c>
      <c r="H447" s="15">
        <f>SUM('8'!I332)</f>
        <v>0</v>
      </c>
    </row>
    <row r="448" spans="1:8" s="10" customFormat="1" ht="56.25">
      <c r="A448" s="35" t="s">
        <v>58</v>
      </c>
      <c r="B448" s="17" t="s">
        <v>67</v>
      </c>
      <c r="C448" s="17" t="s">
        <v>118</v>
      </c>
      <c r="D448" s="18" t="s">
        <v>593</v>
      </c>
      <c r="E448" s="18">
        <v>800</v>
      </c>
      <c r="F448" s="15">
        <f>SUM('8'!G333)</f>
        <v>10</v>
      </c>
      <c r="G448" s="15">
        <f>SUM('8'!H333)</f>
        <v>0</v>
      </c>
      <c r="H448" s="15">
        <f>SUM('8'!I333)</f>
        <v>0</v>
      </c>
    </row>
    <row r="449" spans="1:8" s="10" customFormat="1" ht="75">
      <c r="A449" s="4" t="s">
        <v>752</v>
      </c>
      <c r="B449" s="17" t="s">
        <v>67</v>
      </c>
      <c r="C449" s="17" t="s">
        <v>118</v>
      </c>
      <c r="D449" s="18" t="s">
        <v>767</v>
      </c>
      <c r="E449" s="18">
        <v>100</v>
      </c>
      <c r="F449" s="15">
        <f>'8'!G334</f>
        <v>50.3</v>
      </c>
      <c r="G449" s="15">
        <f>'8'!H334</f>
        <v>0</v>
      </c>
      <c r="H449" s="15">
        <f>'8'!I334</f>
        <v>0</v>
      </c>
    </row>
    <row r="450" spans="1:8" s="10" customFormat="1" ht="18.75">
      <c r="A450" s="46" t="s">
        <v>209</v>
      </c>
      <c r="B450" s="84">
        <v>10</v>
      </c>
      <c r="C450" s="85"/>
      <c r="D450" s="85"/>
      <c r="E450" s="84"/>
      <c r="F450" s="14">
        <f>SUM(F456+F451+F471)</f>
        <v>19109.5</v>
      </c>
      <c r="G450" s="14">
        <f t="shared" ref="G450:H450" si="182">SUM(G456+G451+G471)</f>
        <v>20054.7</v>
      </c>
      <c r="H450" s="14">
        <f t="shared" si="182"/>
        <v>20401.400000000001</v>
      </c>
    </row>
    <row r="451" spans="1:8" s="10" customFormat="1" ht="18.75">
      <c r="A451" s="48" t="s">
        <v>211</v>
      </c>
      <c r="B451" s="18">
        <v>10</v>
      </c>
      <c r="C451" s="17" t="s">
        <v>9</v>
      </c>
      <c r="D451" s="17"/>
      <c r="E451" s="18"/>
      <c r="F451" s="15">
        <f>SUM(F452)</f>
        <v>5208.3999999999996</v>
      </c>
      <c r="G451" s="15">
        <f t="shared" ref="G451:H451" si="183">SUM(G452)</f>
        <v>4100</v>
      </c>
      <c r="H451" s="15">
        <f t="shared" si="183"/>
        <v>3900</v>
      </c>
    </row>
    <row r="452" spans="1:8" s="10" customFormat="1" ht="56.25">
      <c r="A452" s="4" t="s">
        <v>154</v>
      </c>
      <c r="B452" s="17" t="s">
        <v>210</v>
      </c>
      <c r="C452" s="17" t="s">
        <v>9</v>
      </c>
      <c r="D452" s="18" t="s">
        <v>127</v>
      </c>
      <c r="E452" s="18"/>
      <c r="F452" s="15">
        <f>SUM(F453)</f>
        <v>5208.3999999999996</v>
      </c>
      <c r="G452" s="15">
        <f t="shared" ref="G452:H453" si="184">SUM(G453)</f>
        <v>4100</v>
      </c>
      <c r="H452" s="15">
        <f t="shared" si="184"/>
        <v>3900</v>
      </c>
    </row>
    <row r="453" spans="1:8" s="10" customFormat="1" ht="37.5">
      <c r="A453" s="4" t="s">
        <v>213</v>
      </c>
      <c r="B453" s="17" t="s">
        <v>210</v>
      </c>
      <c r="C453" s="17" t="s">
        <v>9</v>
      </c>
      <c r="D453" s="18" t="s">
        <v>214</v>
      </c>
      <c r="E453" s="18"/>
      <c r="F453" s="15">
        <f>SUM(F454)</f>
        <v>5208.3999999999996</v>
      </c>
      <c r="G453" s="15">
        <f t="shared" si="184"/>
        <v>4100</v>
      </c>
      <c r="H453" s="15">
        <f t="shared" si="184"/>
        <v>3900</v>
      </c>
    </row>
    <row r="454" spans="1:8" s="10" customFormat="1" ht="37.5">
      <c r="A454" s="4" t="s">
        <v>217</v>
      </c>
      <c r="B454" s="17" t="s">
        <v>210</v>
      </c>
      <c r="C454" s="17" t="s">
        <v>9</v>
      </c>
      <c r="D454" s="18" t="s">
        <v>216</v>
      </c>
      <c r="E454" s="18"/>
      <c r="F454" s="15">
        <f>SUM(F455)</f>
        <v>5208.3999999999996</v>
      </c>
      <c r="G454" s="15">
        <f t="shared" ref="G454:H454" si="185">SUM(G455)</f>
        <v>4100</v>
      </c>
      <c r="H454" s="15">
        <f t="shared" si="185"/>
        <v>3900</v>
      </c>
    </row>
    <row r="455" spans="1:8" s="10" customFormat="1" ht="93.75">
      <c r="A455" s="13" t="s">
        <v>218</v>
      </c>
      <c r="B455" s="17" t="s">
        <v>210</v>
      </c>
      <c r="C455" s="17" t="s">
        <v>9</v>
      </c>
      <c r="D455" s="18" t="s">
        <v>219</v>
      </c>
      <c r="E455" s="18">
        <v>300</v>
      </c>
      <c r="F455" s="15">
        <f>SUM('8'!G231)</f>
        <v>5208.3999999999996</v>
      </c>
      <c r="G455" s="15">
        <f>SUM('8'!H231)</f>
        <v>4100</v>
      </c>
      <c r="H455" s="15">
        <f>SUM('8'!I231)</f>
        <v>3900</v>
      </c>
    </row>
    <row r="456" spans="1:8" s="10" customFormat="1" ht="18.75">
      <c r="A456" s="49" t="s">
        <v>212</v>
      </c>
      <c r="B456" s="17" t="s">
        <v>210</v>
      </c>
      <c r="C456" s="17" t="s">
        <v>46</v>
      </c>
      <c r="D456" s="18"/>
      <c r="E456" s="18"/>
      <c r="F456" s="15">
        <f>SUM(F465+F461+F457)</f>
        <v>2533</v>
      </c>
      <c r="G456" s="15">
        <f>SUM(G465+G461+G457)</f>
        <v>3969.9</v>
      </c>
      <c r="H456" s="15">
        <f>SUM(H465+H461+H457)</f>
        <v>4044.1</v>
      </c>
    </row>
    <row r="457" spans="1:8" s="10" customFormat="1" ht="75">
      <c r="A457" s="4" t="s">
        <v>493</v>
      </c>
      <c r="B457" s="17" t="s">
        <v>210</v>
      </c>
      <c r="C457" s="17" t="s">
        <v>46</v>
      </c>
      <c r="D457" s="18" t="s">
        <v>268</v>
      </c>
      <c r="E457" s="18"/>
      <c r="F457" s="15">
        <f>SUM(F458)</f>
        <v>1701</v>
      </c>
      <c r="G457" s="15">
        <f t="shared" ref="G457:H457" si="186">SUM(G458)</f>
        <v>3155.9</v>
      </c>
      <c r="H457" s="15">
        <f t="shared" si="186"/>
        <v>3230.1</v>
      </c>
    </row>
    <row r="458" spans="1:8" s="10" customFormat="1" ht="18.75">
      <c r="A458" s="4" t="s">
        <v>272</v>
      </c>
      <c r="B458" s="17" t="s">
        <v>210</v>
      </c>
      <c r="C458" s="17" t="s">
        <v>46</v>
      </c>
      <c r="D458" s="18" t="s">
        <v>269</v>
      </c>
      <c r="E458" s="18"/>
      <c r="F458" s="15">
        <f>SUM(F459)</f>
        <v>1701</v>
      </c>
      <c r="G458" s="15">
        <f t="shared" ref="G458:H458" si="187">SUM(G459)</f>
        <v>3155.9</v>
      </c>
      <c r="H458" s="15">
        <f t="shared" si="187"/>
        <v>3230.1</v>
      </c>
    </row>
    <row r="459" spans="1:8" s="10" customFormat="1" ht="56.25">
      <c r="A459" s="4" t="s">
        <v>273</v>
      </c>
      <c r="B459" s="17" t="s">
        <v>210</v>
      </c>
      <c r="C459" s="17" t="s">
        <v>46</v>
      </c>
      <c r="D459" s="18" t="s">
        <v>270</v>
      </c>
      <c r="E459" s="18"/>
      <c r="F459" s="15">
        <f>SUM(F460)</f>
        <v>1701</v>
      </c>
      <c r="G459" s="15">
        <f t="shared" ref="G459:H459" si="188">SUM(G460)</f>
        <v>3155.9</v>
      </c>
      <c r="H459" s="15">
        <f t="shared" si="188"/>
        <v>3230.1</v>
      </c>
    </row>
    <row r="460" spans="1:8" s="10" customFormat="1" ht="37.5">
      <c r="A460" s="4" t="s">
        <v>274</v>
      </c>
      <c r="B460" s="17" t="s">
        <v>210</v>
      </c>
      <c r="C460" s="17" t="s">
        <v>46</v>
      </c>
      <c r="D460" s="18" t="s">
        <v>271</v>
      </c>
      <c r="E460" s="18">
        <v>300</v>
      </c>
      <c r="F460" s="15">
        <f>SUM('8'!G236)</f>
        <v>1701</v>
      </c>
      <c r="G460" s="15">
        <f>SUM('8'!H236)</f>
        <v>3155.9</v>
      </c>
      <c r="H460" s="15">
        <f>SUM('8'!I236)</f>
        <v>3230.1</v>
      </c>
    </row>
    <row r="461" spans="1:8" s="10" customFormat="1" ht="56.25">
      <c r="A461" s="35" t="s">
        <v>157</v>
      </c>
      <c r="B461" s="17" t="s">
        <v>210</v>
      </c>
      <c r="C461" s="17" t="s">
        <v>46</v>
      </c>
      <c r="D461" s="18" t="s">
        <v>158</v>
      </c>
      <c r="E461" s="18"/>
      <c r="F461" s="15">
        <f>SUM(F462)</f>
        <v>100</v>
      </c>
      <c r="G461" s="15">
        <f t="shared" ref="G461:H461" si="189">SUM(G462)</f>
        <v>100</v>
      </c>
      <c r="H461" s="15">
        <f t="shared" si="189"/>
        <v>100</v>
      </c>
    </row>
    <row r="462" spans="1:8" s="10" customFormat="1" ht="37.5">
      <c r="A462" s="35" t="s">
        <v>249</v>
      </c>
      <c r="B462" s="17" t="s">
        <v>210</v>
      </c>
      <c r="C462" s="17" t="s">
        <v>46</v>
      </c>
      <c r="D462" s="18" t="s">
        <v>247</v>
      </c>
      <c r="E462" s="18"/>
      <c r="F462" s="15">
        <f>SUM(F463)</f>
        <v>100</v>
      </c>
      <c r="G462" s="15">
        <f t="shared" ref="G462:H462" si="190">SUM(G463)</f>
        <v>100</v>
      </c>
      <c r="H462" s="15">
        <f t="shared" si="190"/>
        <v>100</v>
      </c>
    </row>
    <row r="463" spans="1:8" s="10" customFormat="1" ht="56.25">
      <c r="A463" s="35" t="s">
        <v>250</v>
      </c>
      <c r="B463" s="17" t="s">
        <v>210</v>
      </c>
      <c r="C463" s="17" t="s">
        <v>46</v>
      </c>
      <c r="D463" s="18" t="s">
        <v>248</v>
      </c>
      <c r="E463" s="18"/>
      <c r="F463" s="15">
        <f>SUM(F464)</f>
        <v>100</v>
      </c>
      <c r="G463" s="15">
        <f t="shared" ref="G463:H463" si="191">SUM(G464)</f>
        <v>100</v>
      </c>
      <c r="H463" s="15">
        <f t="shared" si="191"/>
        <v>100</v>
      </c>
    </row>
    <row r="464" spans="1:8" s="10" customFormat="1" ht="75">
      <c r="A464" s="35" t="s">
        <v>251</v>
      </c>
      <c r="B464" s="17" t="s">
        <v>210</v>
      </c>
      <c r="C464" s="17" t="s">
        <v>46</v>
      </c>
      <c r="D464" s="76" t="s">
        <v>625</v>
      </c>
      <c r="E464" s="18">
        <v>300</v>
      </c>
      <c r="F464" s="15">
        <f>SUM('8'!G240)</f>
        <v>100</v>
      </c>
      <c r="G464" s="15">
        <f>SUM('8'!H240)</f>
        <v>100</v>
      </c>
      <c r="H464" s="15">
        <f>SUM('8'!I240)</f>
        <v>100</v>
      </c>
    </row>
    <row r="465" spans="1:8" s="10" customFormat="1" ht="56.25">
      <c r="A465" s="4" t="s">
        <v>154</v>
      </c>
      <c r="B465" s="17" t="s">
        <v>210</v>
      </c>
      <c r="C465" s="17" t="s">
        <v>46</v>
      </c>
      <c r="D465" s="18" t="s">
        <v>127</v>
      </c>
      <c r="E465" s="18"/>
      <c r="F465" s="15">
        <f>SUM(F466)</f>
        <v>732</v>
      </c>
      <c r="G465" s="15">
        <f t="shared" ref="G465:H465" si="192">SUM(G466)</f>
        <v>714</v>
      </c>
      <c r="H465" s="15">
        <f t="shared" si="192"/>
        <v>714</v>
      </c>
    </row>
    <row r="466" spans="1:8" s="10" customFormat="1" ht="37.5">
      <c r="A466" s="4" t="s">
        <v>213</v>
      </c>
      <c r="B466" s="17" t="s">
        <v>210</v>
      </c>
      <c r="C466" s="17" t="s">
        <v>46</v>
      </c>
      <c r="D466" s="18" t="s">
        <v>214</v>
      </c>
      <c r="E466" s="18"/>
      <c r="F466" s="15">
        <f>'8'!G242</f>
        <v>732</v>
      </c>
      <c r="G466" s="15">
        <f>'8'!H242</f>
        <v>714</v>
      </c>
      <c r="H466" s="15">
        <f>'8'!I242</f>
        <v>714</v>
      </c>
    </row>
    <row r="467" spans="1:8" s="10" customFormat="1" ht="56.25">
      <c r="A467" s="4" t="s">
        <v>537</v>
      </c>
      <c r="B467" s="17" t="s">
        <v>210</v>
      </c>
      <c r="C467" s="17" t="s">
        <v>46</v>
      </c>
      <c r="D467" s="18" t="s">
        <v>215</v>
      </c>
      <c r="E467" s="18"/>
      <c r="F467" s="15">
        <f>SUM(F468)</f>
        <v>732</v>
      </c>
      <c r="G467" s="15">
        <f t="shared" ref="G467:H467" si="193">SUM(G468)</f>
        <v>714</v>
      </c>
      <c r="H467" s="15">
        <f t="shared" si="193"/>
        <v>714</v>
      </c>
    </row>
    <row r="468" spans="1:8" s="10" customFormat="1" ht="37.5">
      <c r="A468" s="35" t="s">
        <v>724</v>
      </c>
      <c r="B468" s="17" t="s">
        <v>210</v>
      </c>
      <c r="C468" s="17" t="s">
        <v>46</v>
      </c>
      <c r="D468" s="18" t="s">
        <v>221</v>
      </c>
      <c r="E468" s="18">
        <v>600</v>
      </c>
      <c r="F468" s="15">
        <f>SUM('8'!G244)</f>
        <v>732</v>
      </c>
      <c r="G468" s="15">
        <f>SUM('8'!H244)</f>
        <v>714</v>
      </c>
      <c r="H468" s="15">
        <f>SUM('8'!I244)</f>
        <v>714</v>
      </c>
    </row>
    <row r="469" spans="1:8" s="10" customFormat="1" ht="37.5">
      <c r="A469" s="4" t="s">
        <v>217</v>
      </c>
      <c r="B469" s="17" t="s">
        <v>210</v>
      </c>
      <c r="C469" s="17" t="s">
        <v>46</v>
      </c>
      <c r="D469" s="18" t="s">
        <v>216</v>
      </c>
      <c r="E469" s="18"/>
      <c r="F469" s="15">
        <f>'8'!G245</f>
        <v>0</v>
      </c>
      <c r="G469" s="15">
        <f>'8'!H245</f>
        <v>0</v>
      </c>
      <c r="H469" s="15">
        <f>'8'!I245</f>
        <v>0</v>
      </c>
    </row>
    <row r="470" spans="1:8" s="10" customFormat="1" ht="56.25">
      <c r="A470" s="4" t="s">
        <v>549</v>
      </c>
      <c r="B470" s="17" t="s">
        <v>210</v>
      </c>
      <c r="C470" s="17" t="s">
        <v>46</v>
      </c>
      <c r="D470" s="18" t="s">
        <v>548</v>
      </c>
      <c r="E470" s="18">
        <v>300</v>
      </c>
      <c r="F470" s="15">
        <f>'8'!G246</f>
        <v>0</v>
      </c>
      <c r="G470" s="15">
        <f>'8'!H246</f>
        <v>0</v>
      </c>
      <c r="H470" s="15">
        <f>'8'!I246</f>
        <v>0</v>
      </c>
    </row>
    <row r="471" spans="1:8" s="10" customFormat="1" ht="18.75">
      <c r="A471" s="4" t="s">
        <v>362</v>
      </c>
      <c r="B471" s="17" t="s">
        <v>210</v>
      </c>
      <c r="C471" s="17" t="s">
        <v>118</v>
      </c>
      <c r="D471" s="18"/>
      <c r="E471" s="18"/>
      <c r="F471" s="15">
        <f>F472</f>
        <v>11368.1</v>
      </c>
      <c r="G471" s="15">
        <f t="shared" ref="G471:H472" si="194">G472</f>
        <v>11984.800000000001</v>
      </c>
      <c r="H471" s="15">
        <f t="shared" si="194"/>
        <v>12457.3</v>
      </c>
    </row>
    <row r="472" spans="1:8" s="10" customFormat="1" ht="37.5">
      <c r="A472" s="4" t="s">
        <v>307</v>
      </c>
      <c r="B472" s="17" t="s">
        <v>210</v>
      </c>
      <c r="C472" s="17" t="s">
        <v>118</v>
      </c>
      <c r="D472" s="18" t="s">
        <v>308</v>
      </c>
      <c r="E472" s="18"/>
      <c r="F472" s="15">
        <f>F473</f>
        <v>11368.1</v>
      </c>
      <c r="G472" s="15">
        <f t="shared" si="194"/>
        <v>11984.800000000001</v>
      </c>
      <c r="H472" s="15">
        <f t="shared" si="194"/>
        <v>12457.3</v>
      </c>
    </row>
    <row r="473" spans="1:8" s="10" customFormat="1" ht="37.5">
      <c r="A473" s="4" t="s">
        <v>313</v>
      </c>
      <c r="B473" s="17" t="s">
        <v>210</v>
      </c>
      <c r="C473" s="17" t="s">
        <v>118</v>
      </c>
      <c r="D473" s="18" t="s">
        <v>309</v>
      </c>
      <c r="E473" s="18"/>
      <c r="F473" s="15">
        <f>F474+F476+F478+F480+F482</f>
        <v>11368.1</v>
      </c>
      <c r="G473" s="15">
        <f t="shared" ref="G473:H473" si="195">G474+G476+G478+G480+G482</f>
        <v>11984.800000000001</v>
      </c>
      <c r="H473" s="15">
        <f t="shared" si="195"/>
        <v>12457.3</v>
      </c>
    </row>
    <row r="474" spans="1:8" s="10" customFormat="1" ht="75">
      <c r="A474" s="4" t="s">
        <v>371</v>
      </c>
      <c r="B474" s="17" t="s">
        <v>210</v>
      </c>
      <c r="C474" s="17" t="s">
        <v>118</v>
      </c>
      <c r="D474" s="18" t="s">
        <v>363</v>
      </c>
      <c r="E474" s="18"/>
      <c r="F474" s="15">
        <f>F475</f>
        <v>0</v>
      </c>
      <c r="G474" s="15">
        <f t="shared" ref="G474:H474" si="196">G475</f>
        <v>0</v>
      </c>
      <c r="H474" s="15">
        <f t="shared" si="196"/>
        <v>0</v>
      </c>
    </row>
    <row r="475" spans="1:8" s="10" customFormat="1" ht="75">
      <c r="A475" s="4" t="s">
        <v>379</v>
      </c>
      <c r="B475" s="17" t="s">
        <v>210</v>
      </c>
      <c r="C475" s="17" t="s">
        <v>118</v>
      </c>
      <c r="D475" s="18" t="s">
        <v>367</v>
      </c>
      <c r="E475" s="18">
        <v>300</v>
      </c>
      <c r="F475" s="15">
        <f>SUM('8'!G492)</f>
        <v>0</v>
      </c>
      <c r="G475" s="15">
        <f>SUM('8'!H492)</f>
        <v>0</v>
      </c>
      <c r="H475" s="15">
        <f>SUM('8'!I492)</f>
        <v>0</v>
      </c>
    </row>
    <row r="476" spans="1:8" s="10" customFormat="1" ht="56.25">
      <c r="A476" s="8" t="s">
        <v>372</v>
      </c>
      <c r="B476" s="17" t="s">
        <v>210</v>
      </c>
      <c r="C476" s="17" t="s">
        <v>118</v>
      </c>
      <c r="D476" s="18" t="s">
        <v>364</v>
      </c>
      <c r="E476" s="18"/>
      <c r="F476" s="15">
        <f>F477</f>
        <v>1172.5</v>
      </c>
      <c r="G476" s="15">
        <f t="shared" ref="G476:H476" si="197">G477</f>
        <v>1287.4000000000001</v>
      </c>
      <c r="H476" s="15">
        <f t="shared" si="197"/>
        <v>1232.9000000000001</v>
      </c>
    </row>
    <row r="477" spans="1:8" s="10" customFormat="1" ht="56.25">
      <c r="A477" s="31" t="s">
        <v>378</v>
      </c>
      <c r="B477" s="17" t="s">
        <v>210</v>
      </c>
      <c r="C477" s="17" t="s">
        <v>118</v>
      </c>
      <c r="D477" s="18" t="s">
        <v>368</v>
      </c>
      <c r="E477" s="18">
        <v>300</v>
      </c>
      <c r="F477" s="15">
        <f>SUM('8'!G494)</f>
        <v>1172.5</v>
      </c>
      <c r="G477" s="15">
        <f>SUM('8'!H494)</f>
        <v>1287.4000000000001</v>
      </c>
      <c r="H477" s="15">
        <f>SUM('8'!I494)</f>
        <v>1232.9000000000001</v>
      </c>
    </row>
    <row r="478" spans="1:8" s="10" customFormat="1" ht="56.25">
      <c r="A478" s="8" t="s">
        <v>373</v>
      </c>
      <c r="B478" s="17" t="s">
        <v>210</v>
      </c>
      <c r="C478" s="17" t="s">
        <v>118</v>
      </c>
      <c r="D478" s="18" t="s">
        <v>365</v>
      </c>
      <c r="E478" s="18"/>
      <c r="F478" s="15">
        <f>F479</f>
        <v>9096.9</v>
      </c>
      <c r="G478" s="15">
        <f t="shared" ref="G478:H478" si="198">G479</f>
        <v>9551.7000000000007</v>
      </c>
      <c r="H478" s="15">
        <f t="shared" si="198"/>
        <v>10029.299999999999</v>
      </c>
    </row>
    <row r="479" spans="1:8" s="10" customFormat="1" ht="56.25">
      <c r="A479" s="31" t="s">
        <v>377</v>
      </c>
      <c r="B479" s="17" t="s">
        <v>210</v>
      </c>
      <c r="C479" s="17" t="s">
        <v>118</v>
      </c>
      <c r="D479" s="18" t="s">
        <v>369</v>
      </c>
      <c r="E479" s="18">
        <v>300</v>
      </c>
      <c r="F479" s="15">
        <f>SUM('8'!G496)</f>
        <v>9096.9</v>
      </c>
      <c r="G479" s="15">
        <f>SUM('8'!H496)</f>
        <v>9551.7000000000007</v>
      </c>
      <c r="H479" s="15">
        <f>SUM('8'!I496)</f>
        <v>10029.299999999999</v>
      </c>
    </row>
    <row r="480" spans="1:8" s="10" customFormat="1" ht="75">
      <c r="A480" s="8" t="s">
        <v>374</v>
      </c>
      <c r="B480" s="17" t="s">
        <v>210</v>
      </c>
      <c r="C480" s="17" t="s">
        <v>118</v>
      </c>
      <c r="D480" s="18" t="s">
        <v>366</v>
      </c>
      <c r="E480" s="18"/>
      <c r="F480" s="15">
        <f>F481</f>
        <v>940.7</v>
      </c>
      <c r="G480" s="15">
        <f t="shared" ref="G480:H480" si="199">G481</f>
        <v>987.7</v>
      </c>
      <c r="H480" s="15">
        <f t="shared" si="199"/>
        <v>1037.0999999999999</v>
      </c>
    </row>
    <row r="481" spans="1:8" s="10" customFormat="1" ht="37.5">
      <c r="A481" s="4" t="s">
        <v>649</v>
      </c>
      <c r="B481" s="17" t="s">
        <v>210</v>
      </c>
      <c r="C481" s="17" t="s">
        <v>118</v>
      </c>
      <c r="D481" s="18" t="s">
        <v>370</v>
      </c>
      <c r="E481" s="18">
        <v>300</v>
      </c>
      <c r="F481" s="15">
        <f>SUM('8'!G498)</f>
        <v>940.7</v>
      </c>
      <c r="G481" s="15">
        <f>SUM('8'!H498)</f>
        <v>987.7</v>
      </c>
      <c r="H481" s="15">
        <f>SUM('8'!I498)</f>
        <v>1037.0999999999999</v>
      </c>
    </row>
    <row r="482" spans="1:8" s="10" customFormat="1" ht="37.5">
      <c r="A482" s="8" t="s">
        <v>502</v>
      </c>
      <c r="B482" s="17" t="s">
        <v>210</v>
      </c>
      <c r="C482" s="17" t="s">
        <v>118</v>
      </c>
      <c r="D482" s="18" t="s">
        <v>380</v>
      </c>
      <c r="E482" s="18"/>
      <c r="F482" s="15">
        <f>F483</f>
        <v>158</v>
      </c>
      <c r="G482" s="15">
        <f t="shared" ref="G482:H482" si="200">G483</f>
        <v>158</v>
      </c>
      <c r="H482" s="15">
        <f t="shared" si="200"/>
        <v>158</v>
      </c>
    </row>
    <row r="483" spans="1:8" s="10" customFormat="1" ht="75">
      <c r="A483" s="31" t="s">
        <v>375</v>
      </c>
      <c r="B483" s="17" t="s">
        <v>210</v>
      </c>
      <c r="C483" s="17" t="s">
        <v>118</v>
      </c>
      <c r="D483" s="18" t="s">
        <v>376</v>
      </c>
      <c r="E483" s="18">
        <v>300</v>
      </c>
      <c r="F483" s="15">
        <f>SUM('8'!G500)</f>
        <v>158</v>
      </c>
      <c r="G483" s="15">
        <f>SUM('8'!H500)</f>
        <v>158</v>
      </c>
      <c r="H483" s="15">
        <f>SUM('8'!I500)</f>
        <v>158</v>
      </c>
    </row>
    <row r="484" spans="1:8" s="10" customFormat="1" ht="18.75">
      <c r="A484" s="44" t="s">
        <v>453</v>
      </c>
      <c r="B484" s="85" t="s">
        <v>19</v>
      </c>
      <c r="C484" s="85"/>
      <c r="D484" s="84"/>
      <c r="E484" s="84"/>
      <c r="F484" s="14">
        <f>F485</f>
        <v>36049.1</v>
      </c>
      <c r="G484" s="14">
        <f t="shared" ref="G484:H484" si="201">G485</f>
        <v>20662.3</v>
      </c>
      <c r="H484" s="14">
        <f t="shared" si="201"/>
        <v>21093.599999999999</v>
      </c>
    </row>
    <row r="485" spans="1:8" s="10" customFormat="1" ht="18.75">
      <c r="A485" s="31" t="s">
        <v>454</v>
      </c>
      <c r="B485" s="17" t="s">
        <v>19</v>
      </c>
      <c r="C485" s="17" t="s">
        <v>174</v>
      </c>
      <c r="D485" s="18"/>
      <c r="E485" s="18"/>
      <c r="F485" s="15">
        <f>F496+F510+F490+F486</f>
        <v>36049.1</v>
      </c>
      <c r="G485" s="15">
        <f>G496+G510+G490+G486</f>
        <v>20662.3</v>
      </c>
      <c r="H485" s="15">
        <f>H496+H510+H490+H486</f>
        <v>21093.599999999999</v>
      </c>
    </row>
    <row r="486" spans="1:8" s="10" customFormat="1" ht="37.5">
      <c r="A486" s="4" t="s">
        <v>307</v>
      </c>
      <c r="B486" s="17" t="s">
        <v>19</v>
      </c>
      <c r="C486" s="17" t="s">
        <v>174</v>
      </c>
      <c r="D486" s="18" t="s">
        <v>308</v>
      </c>
      <c r="E486" s="18"/>
      <c r="F486" s="15">
        <f>F487</f>
        <v>0</v>
      </c>
      <c r="G486" s="15">
        <f t="shared" ref="G486:H488" si="202">G487</f>
        <v>0</v>
      </c>
      <c r="H486" s="15">
        <f t="shared" si="202"/>
        <v>0</v>
      </c>
    </row>
    <row r="487" spans="1:8" s="10" customFormat="1" ht="37.5">
      <c r="A487" s="4" t="s">
        <v>310</v>
      </c>
      <c r="B487" s="17" t="s">
        <v>19</v>
      </c>
      <c r="C487" s="17" t="s">
        <v>174</v>
      </c>
      <c r="D487" s="18" t="s">
        <v>311</v>
      </c>
      <c r="E487" s="18"/>
      <c r="F487" s="15">
        <f>F488</f>
        <v>0</v>
      </c>
      <c r="G487" s="15">
        <f t="shared" si="202"/>
        <v>0</v>
      </c>
      <c r="H487" s="15">
        <f t="shared" si="202"/>
        <v>0</v>
      </c>
    </row>
    <row r="488" spans="1:8" s="10" customFormat="1" ht="37.5">
      <c r="A488" s="4" t="s">
        <v>350</v>
      </c>
      <c r="B488" s="17" t="s">
        <v>19</v>
      </c>
      <c r="C488" s="17" t="s">
        <v>174</v>
      </c>
      <c r="D488" s="18" t="s">
        <v>345</v>
      </c>
      <c r="E488" s="18"/>
      <c r="F488" s="15">
        <f>F489</f>
        <v>0</v>
      </c>
      <c r="G488" s="15">
        <f t="shared" si="202"/>
        <v>0</v>
      </c>
      <c r="H488" s="15">
        <f t="shared" si="202"/>
        <v>0</v>
      </c>
    </row>
    <row r="489" spans="1:8" s="10" customFormat="1" ht="50.25" customHeight="1">
      <c r="A489" s="4" t="s">
        <v>812</v>
      </c>
      <c r="B489" s="17" t="s">
        <v>19</v>
      </c>
      <c r="C489" s="17" t="s">
        <v>174</v>
      </c>
      <c r="D489" s="18" t="s">
        <v>558</v>
      </c>
      <c r="E489" s="18">
        <v>600</v>
      </c>
      <c r="F489" s="15">
        <f>SUM('8'!G506)</f>
        <v>0</v>
      </c>
      <c r="G489" s="15"/>
      <c r="H489" s="15"/>
    </row>
    <row r="490" spans="1:8" s="10" customFormat="1" ht="75">
      <c r="A490" s="4" t="s">
        <v>493</v>
      </c>
      <c r="B490" s="17" t="s">
        <v>19</v>
      </c>
      <c r="C490" s="17" t="s">
        <v>174</v>
      </c>
      <c r="D490" s="18" t="s">
        <v>268</v>
      </c>
      <c r="E490" s="18"/>
      <c r="F490" s="15">
        <f>F491</f>
        <v>17876.8</v>
      </c>
      <c r="G490" s="15">
        <f t="shared" ref="G490:H490" si="203">G491</f>
        <v>0</v>
      </c>
      <c r="H490" s="15">
        <f t="shared" si="203"/>
        <v>0</v>
      </c>
    </row>
    <row r="491" spans="1:8" s="10" customFormat="1" ht="75">
      <c r="A491" s="4" t="s">
        <v>300</v>
      </c>
      <c r="B491" s="17" t="s">
        <v>19</v>
      </c>
      <c r="C491" s="17" t="s">
        <v>174</v>
      </c>
      <c r="D491" s="18" t="s">
        <v>297</v>
      </c>
      <c r="E491" s="18"/>
      <c r="F491" s="15">
        <f>F492</f>
        <v>17876.8</v>
      </c>
      <c r="G491" s="15">
        <f t="shared" ref="G491:H491" si="204">G492</f>
        <v>0</v>
      </c>
      <c r="H491" s="15">
        <f t="shared" si="204"/>
        <v>0</v>
      </c>
    </row>
    <row r="492" spans="1:8" s="10" customFormat="1" ht="18.75">
      <c r="A492" s="4" t="s">
        <v>305</v>
      </c>
      <c r="B492" s="17" t="s">
        <v>19</v>
      </c>
      <c r="C492" s="17" t="s">
        <v>174</v>
      </c>
      <c r="D492" s="18" t="s">
        <v>303</v>
      </c>
      <c r="E492" s="18"/>
      <c r="F492" s="15">
        <f>F493+F494+F495</f>
        <v>17876.8</v>
      </c>
      <c r="G492" s="15">
        <f>G493+G494+G495</f>
        <v>0</v>
      </c>
      <c r="H492" s="15">
        <f t="shared" ref="H492" si="205">H493+H494+H495</f>
        <v>0</v>
      </c>
    </row>
    <row r="493" spans="1:8" s="10" customFormat="1" ht="39.75" customHeight="1">
      <c r="A493" s="56" t="s">
        <v>781</v>
      </c>
      <c r="B493" s="17" t="s">
        <v>19</v>
      </c>
      <c r="C493" s="17" t="s">
        <v>174</v>
      </c>
      <c r="D493" s="18" t="s">
        <v>524</v>
      </c>
      <c r="E493" s="18">
        <v>400</v>
      </c>
      <c r="F493" s="15">
        <f>'8'!G252</f>
        <v>17876.8</v>
      </c>
      <c r="G493" s="15">
        <f>'8'!H252</f>
        <v>0</v>
      </c>
      <c r="H493" s="15">
        <f>'8'!I252</f>
        <v>0</v>
      </c>
    </row>
    <row r="494" spans="1:8" s="10" customFormat="1" ht="75">
      <c r="A494" s="4" t="s">
        <v>562</v>
      </c>
      <c r="B494" s="17" t="s">
        <v>19</v>
      </c>
      <c r="C494" s="17" t="s">
        <v>174</v>
      </c>
      <c r="D494" s="18" t="s">
        <v>639</v>
      </c>
      <c r="E494" s="18">
        <v>400</v>
      </c>
      <c r="F494" s="15">
        <f>'8'!G254</f>
        <v>0</v>
      </c>
      <c r="G494" s="15">
        <f>'8'!H254</f>
        <v>0</v>
      </c>
      <c r="H494" s="15">
        <f>'8'!I254</f>
        <v>0</v>
      </c>
    </row>
    <row r="495" spans="1:8" s="10" customFormat="1" ht="75">
      <c r="A495" s="31" t="s">
        <v>562</v>
      </c>
      <c r="B495" s="17" t="s">
        <v>19</v>
      </c>
      <c r="C495" s="17" t="s">
        <v>174</v>
      </c>
      <c r="D495" s="18" t="s">
        <v>304</v>
      </c>
      <c r="E495" s="18">
        <v>400</v>
      </c>
      <c r="F495" s="15">
        <f>'8'!G510+'8'!G253</f>
        <v>0</v>
      </c>
      <c r="G495" s="15">
        <f>'8'!H510+'8'!H253</f>
        <v>0</v>
      </c>
      <c r="H495" s="15">
        <f>'8'!I510+'8'!I253</f>
        <v>0</v>
      </c>
    </row>
    <row r="496" spans="1:8" s="10" customFormat="1" ht="56.25">
      <c r="A496" s="4" t="s">
        <v>455</v>
      </c>
      <c r="B496" s="17" t="s">
        <v>19</v>
      </c>
      <c r="C496" s="17" t="s">
        <v>174</v>
      </c>
      <c r="D496" s="18" t="s">
        <v>452</v>
      </c>
      <c r="E496" s="18"/>
      <c r="F496" s="15">
        <f>F497+F501+F504+F507</f>
        <v>18172.3</v>
      </c>
      <c r="G496" s="15">
        <f t="shared" ref="G496:H496" si="206">G497+G501+G504+G507</f>
        <v>20662.3</v>
      </c>
      <c r="H496" s="15">
        <f t="shared" si="206"/>
        <v>21093.599999999999</v>
      </c>
    </row>
    <row r="497" spans="1:8" s="10" customFormat="1" ht="56.25">
      <c r="A497" s="35" t="s">
        <v>456</v>
      </c>
      <c r="B497" s="17" t="s">
        <v>19</v>
      </c>
      <c r="C497" s="17" t="s">
        <v>174</v>
      </c>
      <c r="D497" s="18" t="s">
        <v>457</v>
      </c>
      <c r="E497" s="18"/>
      <c r="F497" s="15">
        <f>F500+F498+F499</f>
        <v>185.1</v>
      </c>
      <c r="G497" s="15">
        <f t="shared" ref="G497:H497" si="207">G500+G498+G499</f>
        <v>0</v>
      </c>
      <c r="H497" s="15">
        <f t="shared" si="207"/>
        <v>0</v>
      </c>
    </row>
    <row r="498" spans="1:8" s="10" customFormat="1" ht="37.5">
      <c r="A498" s="4" t="s">
        <v>812</v>
      </c>
      <c r="B498" s="17" t="s">
        <v>19</v>
      </c>
      <c r="C498" s="17" t="s">
        <v>174</v>
      </c>
      <c r="D498" s="18" t="s">
        <v>675</v>
      </c>
      <c r="E498" s="18">
        <v>200</v>
      </c>
      <c r="F498" s="15">
        <f>SUM('8'!G515)</f>
        <v>0</v>
      </c>
      <c r="G498" s="15">
        <f>SUM('8'!H515)</f>
        <v>0</v>
      </c>
      <c r="H498" s="15">
        <f>SUM('8'!I515)</f>
        <v>0</v>
      </c>
    </row>
    <row r="499" spans="1:8" s="10" customFormat="1" ht="112.5">
      <c r="A499" s="4" t="s">
        <v>650</v>
      </c>
      <c r="B499" s="17" t="s">
        <v>19</v>
      </c>
      <c r="C499" s="17" t="s">
        <v>174</v>
      </c>
      <c r="D499" s="18" t="s">
        <v>463</v>
      </c>
      <c r="E499" s="18">
        <v>100</v>
      </c>
      <c r="F499" s="15"/>
      <c r="G499" s="15"/>
      <c r="H499" s="15"/>
    </row>
    <row r="500" spans="1:8" s="10" customFormat="1" ht="56.25">
      <c r="A500" s="4" t="s">
        <v>464</v>
      </c>
      <c r="B500" s="17" t="s">
        <v>19</v>
      </c>
      <c r="C500" s="17" t="s">
        <v>174</v>
      </c>
      <c r="D500" s="18" t="s">
        <v>463</v>
      </c>
      <c r="E500" s="18">
        <v>200</v>
      </c>
      <c r="F500" s="15">
        <f>SUM('8'!G513)</f>
        <v>185.1</v>
      </c>
      <c r="G500" s="15">
        <f>SUM('8'!H513)</f>
        <v>0</v>
      </c>
      <c r="H500" s="15">
        <f>SUM('8'!I513)</f>
        <v>0</v>
      </c>
    </row>
    <row r="501" spans="1:8" s="10" customFormat="1" ht="37.5">
      <c r="A501" s="35" t="s">
        <v>459</v>
      </c>
      <c r="B501" s="17" t="s">
        <v>19</v>
      </c>
      <c r="C501" s="17" t="s">
        <v>174</v>
      </c>
      <c r="D501" s="18" t="s">
        <v>458</v>
      </c>
      <c r="E501" s="18"/>
      <c r="F501" s="15">
        <f>F503+F502</f>
        <v>644.1</v>
      </c>
      <c r="G501" s="15">
        <f t="shared" ref="G501:H501" si="208">G503+G502</f>
        <v>0</v>
      </c>
      <c r="H501" s="15">
        <f t="shared" si="208"/>
        <v>0</v>
      </c>
    </row>
    <row r="502" spans="1:8" s="10" customFormat="1" ht="112.5">
      <c r="A502" s="4" t="s">
        <v>650</v>
      </c>
      <c r="B502" s="17" t="s">
        <v>19</v>
      </c>
      <c r="C502" s="17" t="s">
        <v>174</v>
      </c>
      <c r="D502" s="18" t="s">
        <v>465</v>
      </c>
      <c r="E502" s="18">
        <v>100</v>
      </c>
      <c r="F502" s="15">
        <f>SUM('8'!G516)</f>
        <v>0</v>
      </c>
      <c r="G502" s="15">
        <f>SUM('8'!H516)</f>
        <v>0</v>
      </c>
      <c r="H502" s="15">
        <f>SUM('8'!I516)</f>
        <v>0</v>
      </c>
    </row>
    <row r="503" spans="1:8" s="10" customFormat="1" ht="56.25">
      <c r="A503" s="4" t="s">
        <v>464</v>
      </c>
      <c r="B503" s="17" t="s">
        <v>19</v>
      </c>
      <c r="C503" s="17" t="s">
        <v>174</v>
      </c>
      <c r="D503" s="18" t="s">
        <v>465</v>
      </c>
      <c r="E503" s="18">
        <v>200</v>
      </c>
      <c r="F503" s="15">
        <f>SUM('8'!G517)</f>
        <v>644.1</v>
      </c>
      <c r="G503" s="15">
        <f>SUM('8'!H517)</f>
        <v>0</v>
      </c>
      <c r="H503" s="15">
        <f>SUM('8'!I517)</f>
        <v>0</v>
      </c>
    </row>
    <row r="504" spans="1:8" s="10" customFormat="1" ht="37.5">
      <c r="A504" s="31" t="s">
        <v>460</v>
      </c>
      <c r="B504" s="17" t="s">
        <v>19</v>
      </c>
      <c r="C504" s="17" t="s">
        <v>174</v>
      </c>
      <c r="D504" s="18" t="s">
        <v>461</v>
      </c>
      <c r="E504" s="18"/>
      <c r="F504" s="15">
        <f>F505+F506</f>
        <v>10239.299999999999</v>
      </c>
      <c r="G504" s="15">
        <f t="shared" ref="G504:H504" si="209">G505+G506</f>
        <v>7319</v>
      </c>
      <c r="H504" s="15">
        <f t="shared" si="209"/>
        <v>7402.1</v>
      </c>
    </row>
    <row r="505" spans="1:8" s="10" customFormat="1" ht="56.25">
      <c r="A505" s="31" t="s">
        <v>433</v>
      </c>
      <c r="B505" s="17" t="s">
        <v>19</v>
      </c>
      <c r="C505" s="17" t="s">
        <v>174</v>
      </c>
      <c r="D505" s="18" t="s">
        <v>462</v>
      </c>
      <c r="E505" s="18">
        <v>600</v>
      </c>
      <c r="F505" s="15">
        <f>SUM('8'!G519)</f>
        <v>9324.9</v>
      </c>
      <c r="G505" s="15">
        <f>SUM('8'!H519)</f>
        <v>6405.5</v>
      </c>
      <c r="H505" s="15">
        <f>SUM('8'!I519)</f>
        <v>6488.6</v>
      </c>
    </row>
    <row r="506" spans="1:8" s="10" customFormat="1" ht="37.5">
      <c r="A506" s="31" t="s">
        <v>785</v>
      </c>
      <c r="B506" s="17" t="s">
        <v>19</v>
      </c>
      <c r="C506" s="17" t="s">
        <v>174</v>
      </c>
      <c r="D506" s="18" t="s">
        <v>610</v>
      </c>
      <c r="E506" s="18"/>
      <c r="F506" s="15">
        <f>'8'!G520</f>
        <v>914.4</v>
      </c>
      <c r="G506" s="15">
        <f>'8'!H520</f>
        <v>913.5</v>
      </c>
      <c r="H506" s="15">
        <f>'8'!I520</f>
        <v>913.5</v>
      </c>
    </row>
    <row r="507" spans="1:8" s="10" customFormat="1" ht="56.25">
      <c r="A507" s="31" t="s">
        <v>654</v>
      </c>
      <c r="B507" s="17" t="s">
        <v>19</v>
      </c>
      <c r="C507" s="17" t="s">
        <v>174</v>
      </c>
      <c r="D507" s="18" t="s">
        <v>652</v>
      </c>
      <c r="E507" s="18"/>
      <c r="F507" s="15">
        <f>F508+F509</f>
        <v>7103.8</v>
      </c>
      <c r="G507" s="15">
        <f t="shared" ref="G507:H507" si="210">G508</f>
        <v>13343.3</v>
      </c>
      <c r="H507" s="15">
        <f t="shared" si="210"/>
        <v>13691.5</v>
      </c>
    </row>
    <row r="508" spans="1:8" s="10" customFormat="1" ht="56.25">
      <c r="A508" s="31" t="s">
        <v>433</v>
      </c>
      <c r="B508" s="17" t="s">
        <v>19</v>
      </c>
      <c r="C508" s="17" t="s">
        <v>174</v>
      </c>
      <c r="D508" s="18" t="s">
        <v>653</v>
      </c>
      <c r="E508" s="18">
        <v>600</v>
      </c>
      <c r="F508" s="15">
        <f>SUM('8'!G522)</f>
        <v>6603.8</v>
      </c>
      <c r="G508" s="15">
        <f>SUM('8'!H522)</f>
        <v>13343.3</v>
      </c>
      <c r="H508" s="15">
        <f>SUM('8'!I522)</f>
        <v>13691.5</v>
      </c>
    </row>
    <row r="509" spans="1:8" s="10" customFormat="1" ht="84.75" customHeight="1">
      <c r="A509" s="31" t="s">
        <v>750</v>
      </c>
      <c r="B509" s="17" t="s">
        <v>19</v>
      </c>
      <c r="C509" s="17" t="s">
        <v>174</v>
      </c>
      <c r="D509" s="18" t="s">
        <v>749</v>
      </c>
      <c r="E509" s="18">
        <v>600</v>
      </c>
      <c r="F509" s="15">
        <f>'8'!G523</f>
        <v>500</v>
      </c>
      <c r="G509" s="15">
        <f>'8'!H523</f>
        <v>0</v>
      </c>
      <c r="H509" s="15">
        <f>'8'!I523</f>
        <v>0</v>
      </c>
    </row>
    <row r="510" spans="1:8" s="10" customFormat="1" ht="75">
      <c r="A510" s="35" t="s">
        <v>472</v>
      </c>
      <c r="B510" s="17" t="s">
        <v>19</v>
      </c>
      <c r="C510" s="17" t="s">
        <v>174</v>
      </c>
      <c r="D510" s="18" t="s">
        <v>466</v>
      </c>
      <c r="E510" s="18"/>
      <c r="F510" s="15">
        <f>F511</f>
        <v>0</v>
      </c>
      <c r="G510" s="15">
        <f t="shared" ref="G510:H510" si="211">G511</f>
        <v>0</v>
      </c>
      <c r="H510" s="15">
        <f t="shared" si="211"/>
        <v>0</v>
      </c>
    </row>
    <row r="511" spans="1:8" s="10" customFormat="1" ht="56.25">
      <c r="A511" s="4" t="s">
        <v>473</v>
      </c>
      <c r="B511" s="17" t="s">
        <v>19</v>
      </c>
      <c r="C511" s="17" t="s">
        <v>174</v>
      </c>
      <c r="D511" s="18" t="s">
        <v>467</v>
      </c>
      <c r="E511" s="18"/>
      <c r="F511" s="15">
        <f>F512</f>
        <v>0</v>
      </c>
      <c r="G511" s="15">
        <f t="shared" ref="G511:H511" si="212">G512</f>
        <v>0</v>
      </c>
      <c r="H511" s="15">
        <f t="shared" si="212"/>
        <v>0</v>
      </c>
    </row>
    <row r="512" spans="1:8" s="10" customFormat="1" ht="75">
      <c r="A512" s="35" t="s">
        <v>539</v>
      </c>
      <c r="B512" s="17" t="s">
        <v>19</v>
      </c>
      <c r="C512" s="17" t="s">
        <v>174</v>
      </c>
      <c r="D512" s="18" t="s">
        <v>479</v>
      </c>
      <c r="E512" s="18"/>
      <c r="F512" s="15">
        <f>F513</f>
        <v>0</v>
      </c>
      <c r="G512" s="15">
        <f t="shared" ref="G512:H512" si="213">G513</f>
        <v>0</v>
      </c>
      <c r="H512" s="15">
        <f t="shared" si="213"/>
        <v>0</v>
      </c>
    </row>
    <row r="513" spans="1:8" s="10" customFormat="1" ht="56.25">
      <c r="A513" s="31" t="s">
        <v>464</v>
      </c>
      <c r="B513" s="17" t="s">
        <v>19</v>
      </c>
      <c r="C513" s="17" t="s">
        <v>174</v>
      </c>
      <c r="D513" s="18" t="s">
        <v>478</v>
      </c>
      <c r="E513" s="18">
        <v>200</v>
      </c>
      <c r="F513" s="15">
        <f>SUM('8'!G527)</f>
        <v>0</v>
      </c>
      <c r="G513" s="15">
        <f>SUM('8'!H527)</f>
        <v>0</v>
      </c>
      <c r="H513" s="15">
        <f>SUM('8'!I527)</f>
        <v>0</v>
      </c>
    </row>
    <row r="514" spans="1:8" s="10" customFormat="1" ht="56.25">
      <c r="A514" s="6" t="s">
        <v>25</v>
      </c>
      <c r="B514" s="85" t="s">
        <v>24</v>
      </c>
      <c r="C514" s="85"/>
      <c r="D514" s="40"/>
      <c r="E514" s="84"/>
      <c r="F514" s="14">
        <f>SUM(F515+F520)</f>
        <v>32733.1</v>
      </c>
      <c r="G514" s="14">
        <f t="shared" ref="G514:H514" si="214">SUM(G515+G520)</f>
        <v>18990</v>
      </c>
      <c r="H514" s="14">
        <f t="shared" si="214"/>
        <v>19487</v>
      </c>
    </row>
    <row r="515" spans="1:8" s="10" customFormat="1" ht="56.25">
      <c r="A515" s="4" t="s">
        <v>26</v>
      </c>
      <c r="B515" s="17" t="s">
        <v>24</v>
      </c>
      <c r="C515" s="17" t="s">
        <v>9</v>
      </c>
      <c r="D515" s="28"/>
      <c r="E515" s="18"/>
      <c r="F515" s="15">
        <f>SUM(F516)</f>
        <v>9385</v>
      </c>
      <c r="G515" s="15">
        <f t="shared" ref="G515:H516" si="215">SUM(G516)</f>
        <v>8464</v>
      </c>
      <c r="H515" s="15">
        <f t="shared" si="215"/>
        <v>8680</v>
      </c>
    </row>
    <row r="516" spans="1:8" s="10" customFormat="1" ht="75">
      <c r="A516" s="4" t="s">
        <v>27</v>
      </c>
      <c r="B516" s="17" t="s">
        <v>24</v>
      </c>
      <c r="C516" s="17" t="s">
        <v>9</v>
      </c>
      <c r="D516" s="28" t="s">
        <v>28</v>
      </c>
      <c r="E516" s="18"/>
      <c r="F516" s="15">
        <f>SUM(F517)</f>
        <v>9385</v>
      </c>
      <c r="G516" s="15">
        <f t="shared" si="215"/>
        <v>8464</v>
      </c>
      <c r="H516" s="15">
        <f t="shared" si="215"/>
        <v>8680</v>
      </c>
    </row>
    <row r="517" spans="1:8" s="10" customFormat="1" ht="37.5">
      <c r="A517" s="4" t="s">
        <v>29</v>
      </c>
      <c r="B517" s="17" t="s">
        <v>24</v>
      </c>
      <c r="C517" s="17" t="s">
        <v>9</v>
      </c>
      <c r="D517" s="28" t="s">
        <v>30</v>
      </c>
      <c r="E517" s="84"/>
      <c r="F517" s="15">
        <f>SUM(F518:F519)</f>
        <v>9385</v>
      </c>
      <c r="G517" s="15">
        <f t="shared" ref="G517:H517" si="216">SUM(G518:G519)</f>
        <v>8464</v>
      </c>
      <c r="H517" s="15">
        <f t="shared" si="216"/>
        <v>8680</v>
      </c>
    </row>
    <row r="518" spans="1:8" s="10" customFormat="1" ht="56.25">
      <c r="A518" s="4" t="s">
        <v>32</v>
      </c>
      <c r="B518" s="17" t="s">
        <v>24</v>
      </c>
      <c r="C518" s="17" t="s">
        <v>9</v>
      </c>
      <c r="D518" s="28" t="s">
        <v>701</v>
      </c>
      <c r="E518" s="18">
        <v>500</v>
      </c>
      <c r="F518" s="15">
        <f>SUM('8'!G557)</f>
        <v>5253</v>
      </c>
      <c r="G518" s="15">
        <f>SUM('8'!H557)</f>
        <v>4437</v>
      </c>
      <c r="H518" s="15">
        <f>SUM('8'!I557)</f>
        <v>4567</v>
      </c>
    </row>
    <row r="519" spans="1:8" s="10" customFormat="1" ht="56.25">
      <c r="A519" s="4" t="s">
        <v>33</v>
      </c>
      <c r="B519" s="17" t="s">
        <v>24</v>
      </c>
      <c r="C519" s="17" t="s">
        <v>9</v>
      </c>
      <c r="D519" s="28" t="s">
        <v>702</v>
      </c>
      <c r="E519" s="18">
        <v>500</v>
      </c>
      <c r="F519" s="15">
        <f>SUM('8'!G558)</f>
        <v>4132</v>
      </c>
      <c r="G519" s="15">
        <f>SUM('8'!H558)</f>
        <v>4027</v>
      </c>
      <c r="H519" s="15">
        <f>SUM('8'!I558)</f>
        <v>4113</v>
      </c>
    </row>
    <row r="520" spans="1:8" s="10" customFormat="1" ht="18.75">
      <c r="A520" s="4" t="s">
        <v>500</v>
      </c>
      <c r="B520" s="17" t="s">
        <v>24</v>
      </c>
      <c r="C520" s="17" t="s">
        <v>46</v>
      </c>
      <c r="D520" s="28"/>
      <c r="E520" s="18"/>
      <c r="F520" s="15">
        <f>F526+F521</f>
        <v>23348.1</v>
      </c>
      <c r="G520" s="15">
        <f t="shared" ref="G520:H520" si="217">G526</f>
        <v>10526</v>
      </c>
      <c r="H520" s="15">
        <f t="shared" si="217"/>
        <v>10807</v>
      </c>
    </row>
    <row r="521" spans="1:8" s="10" customFormat="1" ht="37.5">
      <c r="A521" s="4" t="s">
        <v>16</v>
      </c>
      <c r="B521" s="17" t="s">
        <v>24</v>
      </c>
      <c r="C521" s="17" t="s">
        <v>46</v>
      </c>
      <c r="D521" s="28" t="s">
        <v>15</v>
      </c>
      <c r="E521" s="18"/>
      <c r="F521" s="15">
        <f>F522</f>
        <v>2339</v>
      </c>
      <c r="G521" s="15">
        <f>G522</f>
        <v>0</v>
      </c>
      <c r="H521" s="15">
        <f>H522</f>
        <v>0</v>
      </c>
    </row>
    <row r="522" spans="1:8" s="10" customFormat="1" ht="75">
      <c r="A522" s="4" t="s">
        <v>17</v>
      </c>
      <c r="B522" s="17" t="s">
        <v>24</v>
      </c>
      <c r="C522" s="17" t="s">
        <v>46</v>
      </c>
      <c r="D522" s="28" t="s">
        <v>18</v>
      </c>
      <c r="E522" s="18"/>
      <c r="F522" s="15">
        <f>F523+F525+F524</f>
        <v>2339</v>
      </c>
      <c r="G522" s="15">
        <f t="shared" ref="G522:H522" si="218">G523+G525+G524</f>
        <v>0</v>
      </c>
      <c r="H522" s="15">
        <f t="shared" si="218"/>
        <v>0</v>
      </c>
    </row>
    <row r="523" spans="1:8" s="10" customFormat="1" ht="131.25">
      <c r="A523" s="4" t="s">
        <v>564</v>
      </c>
      <c r="B523" s="17" t="s">
        <v>24</v>
      </c>
      <c r="C523" s="17" t="s">
        <v>46</v>
      </c>
      <c r="D523" s="28" t="s">
        <v>563</v>
      </c>
      <c r="E523" s="18">
        <v>500</v>
      </c>
      <c r="F523" s="15">
        <f>'8'!G562</f>
        <v>99.3</v>
      </c>
      <c r="G523" s="15">
        <f>'8'!H562</f>
        <v>0</v>
      </c>
      <c r="H523" s="15">
        <f>'8'!I562</f>
        <v>0</v>
      </c>
    </row>
    <row r="524" spans="1:8" s="10" customFormat="1" ht="69" customHeight="1">
      <c r="A524" s="4" t="s">
        <v>540</v>
      </c>
      <c r="B524" s="17" t="s">
        <v>24</v>
      </c>
      <c r="C524" s="17" t="s">
        <v>46</v>
      </c>
      <c r="D524" s="28" t="s">
        <v>21</v>
      </c>
      <c r="E524" s="18">
        <v>500</v>
      </c>
      <c r="F524" s="15">
        <f>'8'!G563</f>
        <v>121.2</v>
      </c>
      <c r="G524" s="15">
        <f>'8'!H563</f>
        <v>0</v>
      </c>
      <c r="H524" s="15">
        <f>'8'!I563</f>
        <v>0</v>
      </c>
    </row>
    <row r="525" spans="1:8" s="10" customFormat="1" ht="56.25">
      <c r="A525" s="4" t="s">
        <v>565</v>
      </c>
      <c r="B525" s="17" t="s">
        <v>24</v>
      </c>
      <c r="C525" s="17" t="s">
        <v>46</v>
      </c>
      <c r="D525" s="28" t="s">
        <v>23</v>
      </c>
      <c r="E525" s="18">
        <v>500</v>
      </c>
      <c r="F525" s="15">
        <f>'8'!G564</f>
        <v>2118.5</v>
      </c>
      <c r="G525" s="15">
        <f>'8'!H564</f>
        <v>0</v>
      </c>
      <c r="H525" s="15">
        <f>'8'!I564</f>
        <v>0</v>
      </c>
    </row>
    <row r="526" spans="1:8" s="10" customFormat="1" ht="37.5">
      <c r="A526" s="4" t="s">
        <v>34</v>
      </c>
      <c r="B526" s="17" t="s">
        <v>24</v>
      </c>
      <c r="C526" s="17" t="s">
        <v>46</v>
      </c>
      <c r="D526" s="28" t="s">
        <v>35</v>
      </c>
      <c r="E526" s="18"/>
      <c r="F526" s="15">
        <f>F527+F528+F529+F530+F531</f>
        <v>21009.1</v>
      </c>
      <c r="G526" s="15">
        <f t="shared" ref="G526:H526" si="219">G527+G528+G529+G530+G531</f>
        <v>10526</v>
      </c>
      <c r="H526" s="15">
        <f t="shared" si="219"/>
        <v>10807</v>
      </c>
    </row>
    <row r="527" spans="1:8" s="10" customFormat="1" ht="18.75">
      <c r="A527" s="4" t="s">
        <v>776</v>
      </c>
      <c r="B527" s="17" t="s">
        <v>24</v>
      </c>
      <c r="C527" s="17" t="s">
        <v>46</v>
      </c>
      <c r="D527" s="28" t="s">
        <v>774</v>
      </c>
      <c r="E527" s="18">
        <v>500</v>
      </c>
      <c r="F527" s="15">
        <f>'8'!G566</f>
        <v>3460.3</v>
      </c>
      <c r="G527" s="15">
        <f>'8'!H566</f>
        <v>0</v>
      </c>
      <c r="H527" s="15">
        <f>'8'!I566</f>
        <v>0</v>
      </c>
    </row>
    <row r="528" spans="1:8" s="10" customFormat="1" ht="37.5">
      <c r="A528" s="4" t="s">
        <v>777</v>
      </c>
      <c r="B528" s="17" t="s">
        <v>24</v>
      </c>
      <c r="C528" s="17" t="s">
        <v>46</v>
      </c>
      <c r="D528" s="28" t="s">
        <v>775</v>
      </c>
      <c r="E528" s="18">
        <v>500</v>
      </c>
      <c r="F528" s="15">
        <f>'8'!G567</f>
        <v>4360.8</v>
      </c>
      <c r="G528" s="15">
        <f>'8'!H567</f>
        <v>0</v>
      </c>
      <c r="H528" s="15">
        <f>'8'!I567</f>
        <v>0</v>
      </c>
    </row>
    <row r="529" spans="1:8" s="10" customFormat="1" ht="56.25">
      <c r="A529" s="4" t="s">
        <v>636</v>
      </c>
      <c r="B529" s="17" t="s">
        <v>24</v>
      </c>
      <c r="C529" s="17" t="s">
        <v>46</v>
      </c>
      <c r="D529" s="28" t="s">
        <v>637</v>
      </c>
      <c r="E529" s="18">
        <v>500</v>
      </c>
      <c r="F529" s="15">
        <f>SUM('8'!G568)</f>
        <v>0</v>
      </c>
      <c r="G529" s="15">
        <f>SUM('8'!H568)</f>
        <v>0</v>
      </c>
      <c r="H529" s="15">
        <f>SUM('8'!I568)</f>
        <v>0</v>
      </c>
    </row>
    <row r="530" spans="1:8" s="10" customFormat="1" ht="56.25">
      <c r="A530" s="4" t="s">
        <v>636</v>
      </c>
      <c r="B530" s="17" t="s">
        <v>24</v>
      </c>
      <c r="C530" s="17" t="s">
        <v>46</v>
      </c>
      <c r="D530" s="28" t="s">
        <v>638</v>
      </c>
      <c r="E530" s="18">
        <v>500</v>
      </c>
      <c r="F530" s="15">
        <f>SUM('8'!G569)</f>
        <v>1050</v>
      </c>
      <c r="G530" s="15">
        <f>SUM('8'!H569)</f>
        <v>0</v>
      </c>
      <c r="H530" s="15">
        <f>SUM('8'!I569)</f>
        <v>0</v>
      </c>
    </row>
    <row r="531" spans="1:8" s="10" customFormat="1" ht="37.5">
      <c r="A531" s="4" t="s">
        <v>37</v>
      </c>
      <c r="B531" s="17" t="s">
        <v>24</v>
      </c>
      <c r="C531" s="17" t="s">
        <v>46</v>
      </c>
      <c r="D531" s="28" t="s">
        <v>36</v>
      </c>
      <c r="E531" s="18">
        <v>500</v>
      </c>
      <c r="F531" s="15">
        <f>SUM('8'!G570)</f>
        <v>12138</v>
      </c>
      <c r="G531" s="15">
        <f>SUM('8'!H570)</f>
        <v>10526</v>
      </c>
      <c r="H531" s="15">
        <f>SUM('8'!I570)</f>
        <v>10807</v>
      </c>
    </row>
    <row r="532" spans="1:8" s="10" customFormat="1">
      <c r="A532" s="69"/>
      <c r="F532" s="19"/>
    </row>
    <row r="533" spans="1:8">
      <c r="G533" s="5"/>
      <c r="H533" s="5"/>
    </row>
    <row r="534" spans="1:8">
      <c r="G534" s="5"/>
      <c r="H534" s="5"/>
    </row>
    <row r="536" spans="1:8">
      <c r="G536" s="5"/>
      <c r="H536" s="5"/>
    </row>
  </sheetData>
  <mergeCells count="9">
    <mergeCell ref="A1:C6"/>
    <mergeCell ref="D1:H6"/>
    <mergeCell ref="A7:H7"/>
    <mergeCell ref="A8:A9"/>
    <mergeCell ref="B8:B9"/>
    <mergeCell ref="C8:C9"/>
    <mergeCell ref="D8:D9"/>
    <mergeCell ref="E8:E9"/>
    <mergeCell ref="F8:H8"/>
  </mergeCells>
  <pageMargins left="0.11811023622047245" right="0.11811023622047245" top="0.15748031496062992" bottom="7.874015748031496E-2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90"/>
  <sheetViews>
    <sheetView topLeftCell="A138" workbookViewId="0">
      <selection activeCell="B144" sqref="B144"/>
    </sheetView>
  </sheetViews>
  <sheetFormatPr defaultRowHeight="15"/>
  <cols>
    <col min="1" max="1" width="64.140625" customWidth="1"/>
    <col min="2" max="2" width="18.7109375" style="2" customWidth="1"/>
    <col min="3" max="3" width="6.140625" style="2" customWidth="1"/>
    <col min="4" max="4" width="5" style="2" customWidth="1"/>
    <col min="5" max="5" width="5.7109375" style="2" customWidth="1"/>
    <col min="6" max="6" width="12.85546875" style="2" customWidth="1"/>
    <col min="7" max="7" width="13.7109375" style="2" customWidth="1"/>
    <col min="8" max="8" width="13.28515625" style="2" customWidth="1"/>
  </cols>
  <sheetData>
    <row r="1" spans="1:11" s="10" customFormat="1">
      <c r="A1" s="130"/>
      <c r="B1" s="130"/>
      <c r="C1" s="130"/>
      <c r="D1" s="115" t="s">
        <v>657</v>
      </c>
      <c r="E1" s="131"/>
      <c r="F1" s="131"/>
      <c r="G1" s="131"/>
      <c r="H1" s="131"/>
    </row>
    <row r="2" spans="1:11" s="10" customFormat="1">
      <c r="A2" s="130"/>
      <c r="B2" s="130"/>
      <c r="C2" s="130"/>
      <c r="D2" s="131"/>
      <c r="E2" s="131"/>
      <c r="F2" s="131"/>
      <c r="G2" s="131"/>
      <c r="H2" s="131"/>
    </row>
    <row r="3" spans="1:11" s="10" customFormat="1">
      <c r="A3" s="130"/>
      <c r="B3" s="130"/>
      <c r="C3" s="130"/>
      <c r="D3" s="131"/>
      <c r="E3" s="131"/>
      <c r="F3" s="131"/>
      <c r="G3" s="131"/>
      <c r="H3" s="131"/>
    </row>
    <row r="4" spans="1:11" s="10" customFormat="1">
      <c r="A4" s="130"/>
      <c r="B4" s="130"/>
      <c r="C4" s="130"/>
      <c r="D4" s="131"/>
      <c r="E4" s="131"/>
      <c r="F4" s="131"/>
      <c r="G4" s="131"/>
      <c r="H4" s="131"/>
    </row>
    <row r="5" spans="1:11" s="10" customFormat="1">
      <c r="A5" s="130"/>
      <c r="B5" s="130"/>
      <c r="C5" s="130"/>
      <c r="D5" s="131"/>
      <c r="E5" s="131"/>
      <c r="F5" s="131"/>
      <c r="G5" s="131"/>
      <c r="H5" s="131"/>
    </row>
    <row r="6" spans="1:11" s="10" customFormat="1" ht="45.75" customHeight="1">
      <c r="A6" s="130"/>
      <c r="B6" s="130"/>
      <c r="C6" s="130"/>
      <c r="D6" s="131"/>
      <c r="E6" s="131"/>
      <c r="F6" s="131"/>
      <c r="G6" s="131"/>
      <c r="H6" s="131"/>
    </row>
    <row r="7" spans="1:11" s="10" customFormat="1" ht="45" customHeight="1">
      <c r="A7" s="132" t="s">
        <v>670</v>
      </c>
      <c r="B7" s="132"/>
      <c r="C7" s="132"/>
      <c r="D7" s="132"/>
      <c r="E7" s="132"/>
      <c r="F7" s="132"/>
      <c r="G7" s="132"/>
      <c r="H7" s="132"/>
      <c r="K7" s="80"/>
    </row>
    <row r="8" spans="1:11" s="10" customFormat="1" ht="18.75">
      <c r="A8" s="99" t="s">
        <v>0</v>
      </c>
      <c r="B8" s="22" t="s">
        <v>4</v>
      </c>
      <c r="C8" s="22" t="s">
        <v>5</v>
      </c>
      <c r="D8" s="22" t="s">
        <v>2</v>
      </c>
      <c r="E8" s="22" t="s">
        <v>3</v>
      </c>
      <c r="F8" s="106" t="s">
        <v>616</v>
      </c>
      <c r="G8" s="106" t="s">
        <v>659</v>
      </c>
      <c r="H8" s="106" t="s">
        <v>716</v>
      </c>
      <c r="K8" s="81"/>
    </row>
    <row r="9" spans="1:11" s="10" customFormat="1" ht="18.75">
      <c r="A9" s="6" t="s">
        <v>132</v>
      </c>
      <c r="B9" s="22"/>
      <c r="C9" s="22"/>
      <c r="D9" s="22"/>
      <c r="E9" s="22"/>
      <c r="F9" s="14">
        <f>SUM(F187+F196+F278+F302+F336+F137+F10+F176+F265+F386)</f>
        <v>919197</v>
      </c>
      <c r="G9" s="14">
        <f>SUM(G187+G196+G278+G302+G336+G137+G10+G176+G265+G386)</f>
        <v>600020.78999999992</v>
      </c>
      <c r="H9" s="14">
        <f>SUM(H187+H196+H278+H302+H336+H137+H10+H176+H265+H386)</f>
        <v>569973.00000000012</v>
      </c>
    </row>
    <row r="10" spans="1:11" s="10" customFormat="1" ht="56.25">
      <c r="A10" s="6" t="s">
        <v>307</v>
      </c>
      <c r="B10" s="99" t="s">
        <v>308</v>
      </c>
      <c r="C10" s="99"/>
      <c r="D10" s="22"/>
      <c r="E10" s="22"/>
      <c r="F10" s="14">
        <f>F123+F11+F20+F92+F83+F102+F106+F112+F116</f>
        <v>384703.39999999997</v>
      </c>
      <c r="G10" s="14">
        <f>G123+G11+G20+G92+G83+G102+G106+G112+G116</f>
        <v>321781.1999999999</v>
      </c>
      <c r="H10" s="14">
        <f>H123+H11+H20+H92+H83+H102+H106+H112+H116</f>
        <v>336073.70000000007</v>
      </c>
    </row>
    <row r="11" spans="1:11" s="10" customFormat="1" ht="37.5">
      <c r="A11" s="7" t="s">
        <v>322</v>
      </c>
      <c r="B11" s="25" t="s">
        <v>317</v>
      </c>
      <c r="C11" s="25"/>
      <c r="D11" s="33"/>
      <c r="E11" s="33"/>
      <c r="F11" s="21">
        <f>F12</f>
        <v>53590.30000000001</v>
      </c>
      <c r="G11" s="21">
        <f t="shared" ref="G11:H11" si="0">G12</f>
        <v>48489.7</v>
      </c>
      <c r="H11" s="21">
        <f t="shared" si="0"/>
        <v>49084.7</v>
      </c>
    </row>
    <row r="12" spans="1:11" s="10" customFormat="1" ht="56.25">
      <c r="A12" s="4" t="s">
        <v>323</v>
      </c>
      <c r="B12" s="18" t="s">
        <v>318</v>
      </c>
      <c r="C12" s="18"/>
      <c r="D12" s="22"/>
      <c r="E12" s="22"/>
      <c r="F12" s="15">
        <f>F17+F16+F15+F14+F13+F18+F19</f>
        <v>53590.30000000001</v>
      </c>
      <c r="G12" s="15">
        <f t="shared" ref="G12:H12" si="1">G17+G16+G15+G14+G13+G18+G19</f>
        <v>48489.7</v>
      </c>
      <c r="H12" s="15">
        <f t="shared" si="1"/>
        <v>49084.7</v>
      </c>
    </row>
    <row r="13" spans="1:11" s="10" customFormat="1" ht="131.25">
      <c r="A13" s="4" t="s">
        <v>413</v>
      </c>
      <c r="B13" s="18" t="s">
        <v>412</v>
      </c>
      <c r="C13" s="18">
        <v>100</v>
      </c>
      <c r="D13" s="17" t="s">
        <v>45</v>
      </c>
      <c r="E13" s="17" t="s">
        <v>9</v>
      </c>
      <c r="F13" s="15">
        <f>SUM('8'!G348)</f>
        <v>12206.4</v>
      </c>
      <c r="G13" s="15">
        <f>SUM('8'!H348)</f>
        <v>11294.8</v>
      </c>
      <c r="H13" s="15">
        <f>SUM('8'!I348)</f>
        <v>11983.8</v>
      </c>
    </row>
    <row r="14" spans="1:11" s="10" customFormat="1" ht="112.5">
      <c r="A14" s="4" t="s">
        <v>324</v>
      </c>
      <c r="B14" s="18" t="s">
        <v>319</v>
      </c>
      <c r="C14" s="18">
        <v>100</v>
      </c>
      <c r="D14" s="17" t="s">
        <v>45</v>
      </c>
      <c r="E14" s="17" t="s">
        <v>9</v>
      </c>
      <c r="F14" s="15">
        <f>SUM('8'!G349)</f>
        <v>26049.4</v>
      </c>
      <c r="G14" s="15">
        <f>SUM('8'!H349)</f>
        <v>26399.5</v>
      </c>
      <c r="H14" s="15">
        <f>SUM('8'!I349)</f>
        <v>27983.4</v>
      </c>
    </row>
    <row r="15" spans="1:11" s="10" customFormat="1" ht="75">
      <c r="A15" s="4" t="s">
        <v>57</v>
      </c>
      <c r="B15" s="18" t="s">
        <v>412</v>
      </c>
      <c r="C15" s="18">
        <v>200</v>
      </c>
      <c r="D15" s="17" t="s">
        <v>45</v>
      </c>
      <c r="E15" s="17" t="s">
        <v>9</v>
      </c>
      <c r="F15" s="15">
        <f>SUM('8'!G350)</f>
        <v>11995</v>
      </c>
      <c r="G15" s="15">
        <f>SUM('8'!H350)</f>
        <v>10181.5</v>
      </c>
      <c r="H15" s="15">
        <f>SUM('8'!I350)</f>
        <v>8387.9</v>
      </c>
    </row>
    <row r="16" spans="1:11" s="10" customFormat="1" ht="56.25">
      <c r="A16" s="4" t="s">
        <v>58</v>
      </c>
      <c r="B16" s="18" t="s">
        <v>412</v>
      </c>
      <c r="C16" s="18">
        <v>800</v>
      </c>
      <c r="D16" s="17" t="s">
        <v>45</v>
      </c>
      <c r="E16" s="17" t="s">
        <v>9</v>
      </c>
      <c r="F16" s="15">
        <f>SUM('8'!G352)</f>
        <v>2686.8</v>
      </c>
      <c r="G16" s="15">
        <f>SUM('8'!H352)</f>
        <v>0</v>
      </c>
      <c r="H16" s="15">
        <f>SUM('8'!I352)</f>
        <v>0</v>
      </c>
    </row>
    <row r="17" spans="1:8" s="10" customFormat="1" ht="75">
      <c r="A17" s="4" t="s">
        <v>325</v>
      </c>
      <c r="B17" s="18" t="s">
        <v>319</v>
      </c>
      <c r="C17" s="18">
        <v>200</v>
      </c>
      <c r="D17" s="17" t="s">
        <v>45</v>
      </c>
      <c r="E17" s="17" t="s">
        <v>9</v>
      </c>
      <c r="F17" s="15">
        <f>SUM('8'!G351)</f>
        <v>581.9</v>
      </c>
      <c r="G17" s="15">
        <f>SUM('8'!H351)</f>
        <v>613.9</v>
      </c>
      <c r="H17" s="15">
        <f>SUM('8'!I351)</f>
        <v>729.6</v>
      </c>
    </row>
    <row r="18" spans="1:8" s="10" customFormat="1" ht="37.5">
      <c r="A18" s="4" t="s">
        <v>812</v>
      </c>
      <c r="B18" s="18" t="s">
        <v>673</v>
      </c>
      <c r="C18" s="18">
        <v>400</v>
      </c>
      <c r="D18" s="17" t="s">
        <v>45</v>
      </c>
      <c r="E18" s="17" t="s">
        <v>9</v>
      </c>
      <c r="F18" s="15">
        <f>SUM('8'!G353)</f>
        <v>0</v>
      </c>
      <c r="G18" s="15">
        <f>SUM('8'!H353)</f>
        <v>0</v>
      </c>
      <c r="H18" s="15">
        <f>SUM('8'!I353)</f>
        <v>0</v>
      </c>
    </row>
    <row r="19" spans="1:8" s="10" customFormat="1" ht="75">
      <c r="A19" s="4" t="s">
        <v>738</v>
      </c>
      <c r="B19" s="18" t="s">
        <v>766</v>
      </c>
      <c r="C19" s="18">
        <v>200</v>
      </c>
      <c r="D19" s="17" t="s">
        <v>45</v>
      </c>
      <c r="E19" s="17" t="s">
        <v>9</v>
      </c>
      <c r="F19" s="15">
        <f>'8'!G354</f>
        <v>70.8</v>
      </c>
      <c r="G19" s="15">
        <f>'8'!H354</f>
        <v>0</v>
      </c>
      <c r="H19" s="15">
        <f>'8'!I354</f>
        <v>0</v>
      </c>
    </row>
    <row r="20" spans="1:8" s="10" customFormat="1" ht="37.5">
      <c r="A20" s="7" t="s">
        <v>310</v>
      </c>
      <c r="B20" s="25" t="s">
        <v>311</v>
      </c>
      <c r="C20" s="25"/>
      <c r="D20" s="26"/>
      <c r="E20" s="26"/>
      <c r="F20" s="21">
        <f>F40+F49+F59+F64+F67+F21+F25+F28+F30+F38+F45+F62+F81</f>
        <v>285249.79999999993</v>
      </c>
      <c r="G20" s="21">
        <f t="shared" ref="G20:H20" si="2">G40+G49+G59+G64+G67+G21+G25+G28+G30+G38+G45+G62+G81</f>
        <v>235718.99999999994</v>
      </c>
      <c r="H20" s="21">
        <f t="shared" si="2"/>
        <v>247015.60000000003</v>
      </c>
    </row>
    <row r="21" spans="1:8" s="10" customFormat="1" ht="56.25">
      <c r="A21" s="4" t="s">
        <v>490</v>
      </c>
      <c r="B21" s="18" t="s">
        <v>381</v>
      </c>
      <c r="C21" s="18"/>
      <c r="D21" s="17" t="s">
        <v>45</v>
      </c>
      <c r="E21" s="17" t="s">
        <v>174</v>
      </c>
      <c r="F21" s="15">
        <f>F22+F23+F24</f>
        <v>12.3</v>
      </c>
      <c r="G21" s="15">
        <f>G22+G23+G24</f>
        <v>0</v>
      </c>
      <c r="H21" s="15">
        <f t="shared" ref="H21" si="3">H22+H23+H24</f>
        <v>0</v>
      </c>
    </row>
    <row r="22" spans="1:8" s="10" customFormat="1" ht="112.5">
      <c r="A22" s="4" t="s">
        <v>431</v>
      </c>
      <c r="B22" s="18" t="s">
        <v>429</v>
      </c>
      <c r="C22" s="18">
        <v>100</v>
      </c>
      <c r="D22" s="17" t="s">
        <v>45</v>
      </c>
      <c r="E22" s="17" t="s">
        <v>174</v>
      </c>
      <c r="F22" s="15">
        <f>SUM('8'!G359)</f>
        <v>0</v>
      </c>
      <c r="G22" s="15">
        <f>SUM('8'!H359)</f>
        <v>0</v>
      </c>
      <c r="H22" s="15">
        <f>SUM('8'!I359)</f>
        <v>0</v>
      </c>
    </row>
    <row r="23" spans="1:8" s="10" customFormat="1" ht="56.25">
      <c r="A23" s="4" t="s">
        <v>430</v>
      </c>
      <c r="B23" s="18" t="s">
        <v>429</v>
      </c>
      <c r="C23" s="18">
        <v>200</v>
      </c>
      <c r="D23" s="17" t="s">
        <v>45</v>
      </c>
      <c r="E23" s="17" t="s">
        <v>174</v>
      </c>
      <c r="F23" s="15">
        <f>SUM('8'!G360)</f>
        <v>3.3</v>
      </c>
      <c r="G23" s="15">
        <f>SUM('8'!H360)</f>
        <v>0</v>
      </c>
      <c r="H23" s="15">
        <f>SUM('8'!I360)</f>
        <v>0</v>
      </c>
    </row>
    <row r="24" spans="1:8" s="10" customFormat="1" ht="37.5">
      <c r="A24" s="4" t="s">
        <v>554</v>
      </c>
      <c r="B24" s="18" t="s">
        <v>429</v>
      </c>
      <c r="C24" s="18">
        <v>300</v>
      </c>
      <c r="D24" s="17" t="s">
        <v>45</v>
      </c>
      <c r="E24" s="17" t="s">
        <v>174</v>
      </c>
      <c r="F24" s="15">
        <f>'8'!G361</f>
        <v>9</v>
      </c>
      <c r="G24" s="15">
        <f>'8'!H361</f>
        <v>0</v>
      </c>
      <c r="H24" s="15">
        <f>'8'!I361</f>
        <v>0</v>
      </c>
    </row>
    <row r="25" spans="1:8" s="10" customFormat="1" ht="93.75">
      <c r="A25" s="4" t="s">
        <v>383</v>
      </c>
      <c r="B25" s="18" t="s">
        <v>382</v>
      </c>
      <c r="C25" s="18"/>
      <c r="D25" s="17" t="s">
        <v>45</v>
      </c>
      <c r="E25" s="17" t="s">
        <v>174</v>
      </c>
      <c r="F25" s="15">
        <f>F27+F26</f>
        <v>92.4</v>
      </c>
      <c r="G25" s="15">
        <f>G27+G26</f>
        <v>103.8</v>
      </c>
      <c r="H25" s="15">
        <f t="shared" ref="H25" si="4">H27+H26</f>
        <v>105.9</v>
      </c>
    </row>
    <row r="26" spans="1:8" s="10" customFormat="1" ht="131.25">
      <c r="A26" s="4" t="s">
        <v>555</v>
      </c>
      <c r="B26" s="18" t="s">
        <v>425</v>
      </c>
      <c r="C26" s="18">
        <v>100</v>
      </c>
      <c r="D26" s="17" t="s">
        <v>45</v>
      </c>
      <c r="E26" s="17" t="s">
        <v>174</v>
      </c>
      <c r="F26" s="15">
        <f>'8'!G363</f>
        <v>8.5</v>
      </c>
      <c r="G26" s="15">
        <f>'8'!H363</f>
        <v>103.8</v>
      </c>
      <c r="H26" s="15">
        <f>'8'!I363</f>
        <v>105.9</v>
      </c>
    </row>
    <row r="27" spans="1:8" s="10" customFormat="1" ht="75">
      <c r="A27" s="4" t="s">
        <v>426</v>
      </c>
      <c r="B27" s="18" t="s">
        <v>425</v>
      </c>
      <c r="C27" s="18">
        <v>200</v>
      </c>
      <c r="D27" s="17" t="s">
        <v>45</v>
      </c>
      <c r="E27" s="17" t="s">
        <v>174</v>
      </c>
      <c r="F27" s="15">
        <f>SUM('8'!G364)</f>
        <v>83.9</v>
      </c>
      <c r="G27" s="15">
        <f>SUM('8'!H364)</f>
        <v>0</v>
      </c>
      <c r="H27" s="15">
        <f>SUM('8'!I364)</f>
        <v>0</v>
      </c>
    </row>
    <row r="28" spans="1:8" s="10" customFormat="1" ht="18.75">
      <c r="A28" s="4" t="s">
        <v>385</v>
      </c>
      <c r="B28" s="18" t="s">
        <v>384</v>
      </c>
      <c r="C28" s="18"/>
      <c r="D28" s="17" t="s">
        <v>45</v>
      </c>
      <c r="E28" s="17" t="s">
        <v>174</v>
      </c>
      <c r="F28" s="15">
        <f>F29</f>
        <v>0</v>
      </c>
      <c r="G28" s="15">
        <f t="shared" ref="G28:H28" si="5">G29</f>
        <v>0</v>
      </c>
      <c r="H28" s="15">
        <f t="shared" si="5"/>
        <v>0</v>
      </c>
    </row>
    <row r="29" spans="1:8" s="10" customFormat="1" ht="56.25">
      <c r="A29" s="4" t="s">
        <v>424</v>
      </c>
      <c r="B29" s="18" t="s">
        <v>423</v>
      </c>
      <c r="C29" s="18">
        <v>200</v>
      </c>
      <c r="D29" s="17" t="s">
        <v>45</v>
      </c>
      <c r="E29" s="17" t="s">
        <v>174</v>
      </c>
      <c r="F29" s="15">
        <f>SUM('8'!G366)</f>
        <v>0</v>
      </c>
      <c r="G29" s="15">
        <f>SUM('8'!H366)</f>
        <v>0</v>
      </c>
      <c r="H29" s="15">
        <f>SUM('8'!I366)</f>
        <v>0</v>
      </c>
    </row>
    <row r="30" spans="1:8" s="10" customFormat="1" ht="37.5">
      <c r="A30" s="4" t="s">
        <v>387</v>
      </c>
      <c r="B30" s="18" t="s">
        <v>386</v>
      </c>
      <c r="C30" s="18"/>
      <c r="D30" s="17" t="s">
        <v>45</v>
      </c>
      <c r="E30" s="17" t="s">
        <v>174</v>
      </c>
      <c r="F30" s="15">
        <f>F34+F32+F35+F36+F31+F33+F37</f>
        <v>25135</v>
      </c>
      <c r="G30" s="15">
        <f t="shared" ref="G30:H30" si="6">G34+G32+G35+G36+G31+G33+G37</f>
        <v>3136</v>
      </c>
      <c r="H30" s="15">
        <f t="shared" si="6"/>
        <v>0</v>
      </c>
    </row>
    <row r="31" spans="1:8" s="10" customFormat="1" ht="93.75">
      <c r="A31" s="4" t="s">
        <v>641</v>
      </c>
      <c r="B31" s="18" t="s">
        <v>640</v>
      </c>
      <c r="C31" s="18">
        <v>200</v>
      </c>
      <c r="D31" s="17" t="s">
        <v>45</v>
      </c>
      <c r="E31" s="17" t="s">
        <v>174</v>
      </c>
      <c r="F31" s="15">
        <f>SUM('8'!G368)</f>
        <v>348.9</v>
      </c>
      <c r="G31" s="15">
        <f>SUM('8'!H368)</f>
        <v>0</v>
      </c>
      <c r="H31" s="15">
        <f>SUM('8'!I368)</f>
        <v>0</v>
      </c>
    </row>
    <row r="32" spans="1:8" s="10" customFormat="1" ht="75">
      <c r="A32" s="4" t="s">
        <v>789</v>
      </c>
      <c r="B32" s="18" t="s">
        <v>521</v>
      </c>
      <c r="C32" s="18">
        <v>200</v>
      </c>
      <c r="D32" s="17" t="s">
        <v>45</v>
      </c>
      <c r="E32" s="17" t="s">
        <v>174</v>
      </c>
      <c r="F32" s="15">
        <f>'8'!G369</f>
        <v>0</v>
      </c>
      <c r="G32" s="15">
        <f>'8'!H369</f>
        <v>0</v>
      </c>
      <c r="H32" s="15">
        <f>'8'!I369</f>
        <v>0</v>
      </c>
    </row>
    <row r="33" spans="1:8" s="10" customFormat="1" ht="93.75">
      <c r="A33" s="4" t="s">
        <v>643</v>
      </c>
      <c r="B33" s="18" t="s">
        <v>642</v>
      </c>
      <c r="C33" s="18">
        <v>200</v>
      </c>
      <c r="D33" s="17" t="s">
        <v>45</v>
      </c>
      <c r="E33" s="17" t="s">
        <v>174</v>
      </c>
      <c r="F33" s="15">
        <f>SUM('8'!G373)</f>
        <v>0</v>
      </c>
      <c r="G33" s="15">
        <f>SUM('8'!H373)</f>
        <v>0</v>
      </c>
      <c r="H33" s="15">
        <f>SUM('8'!I373)</f>
        <v>0</v>
      </c>
    </row>
    <row r="34" spans="1:8" s="10" customFormat="1" ht="75">
      <c r="A34" s="4" t="s">
        <v>418</v>
      </c>
      <c r="B34" s="18" t="s">
        <v>417</v>
      </c>
      <c r="C34" s="18">
        <v>200</v>
      </c>
      <c r="D34" s="17" t="s">
        <v>45</v>
      </c>
      <c r="E34" s="17" t="s">
        <v>174</v>
      </c>
      <c r="F34" s="15">
        <f>SUM('8'!G370)</f>
        <v>683.2</v>
      </c>
      <c r="G34" s="15">
        <f>SUM('8'!H370)</f>
        <v>0</v>
      </c>
      <c r="H34" s="15">
        <f>SUM('8'!I370)</f>
        <v>0</v>
      </c>
    </row>
    <row r="35" spans="1:8" s="10" customFormat="1" ht="75">
      <c r="A35" s="4" t="s">
        <v>585</v>
      </c>
      <c r="B35" s="18" t="s">
        <v>584</v>
      </c>
      <c r="C35" s="18">
        <v>200</v>
      </c>
      <c r="D35" s="17" t="s">
        <v>45</v>
      </c>
      <c r="E35" s="17" t="s">
        <v>174</v>
      </c>
      <c r="F35" s="15">
        <f>SUM('8'!G371)</f>
        <v>5060.7</v>
      </c>
      <c r="G35" s="15">
        <f>SUM('8'!H371)</f>
        <v>0</v>
      </c>
      <c r="H35" s="15">
        <f>SUM('8'!I371)</f>
        <v>0</v>
      </c>
    </row>
    <row r="36" spans="1:8" s="10" customFormat="1" ht="37.5">
      <c r="A36" s="4" t="s">
        <v>812</v>
      </c>
      <c r="B36" s="18" t="s">
        <v>608</v>
      </c>
      <c r="C36" s="18">
        <v>200</v>
      </c>
      <c r="D36" s="17" t="s">
        <v>45</v>
      </c>
      <c r="E36" s="17" t="s">
        <v>174</v>
      </c>
      <c r="F36" s="15">
        <f>'8'!G372</f>
        <v>8907.9</v>
      </c>
      <c r="G36" s="15">
        <f>'8'!H372</f>
        <v>3136</v>
      </c>
      <c r="H36" s="15">
        <f>'8'!I372</f>
        <v>0</v>
      </c>
    </row>
    <row r="37" spans="1:8" s="10" customFormat="1" ht="56.25">
      <c r="A37" s="4" t="s">
        <v>765</v>
      </c>
      <c r="B37" s="18" t="s">
        <v>764</v>
      </c>
      <c r="C37" s="18">
        <v>200</v>
      </c>
      <c r="D37" s="17" t="s">
        <v>45</v>
      </c>
      <c r="E37" s="17" t="s">
        <v>174</v>
      </c>
      <c r="F37" s="15">
        <f>'8'!G374</f>
        <v>10134.299999999999</v>
      </c>
      <c r="G37" s="15">
        <f>'8'!H374</f>
        <v>0</v>
      </c>
      <c r="H37" s="15">
        <f>'8'!I374</f>
        <v>0</v>
      </c>
    </row>
    <row r="38" spans="1:8" s="10" customFormat="1" ht="37.5">
      <c r="A38" s="4" t="s">
        <v>389</v>
      </c>
      <c r="B38" s="18" t="s">
        <v>388</v>
      </c>
      <c r="C38" s="18"/>
      <c r="D38" s="17" t="s">
        <v>45</v>
      </c>
      <c r="E38" s="17" t="s">
        <v>174</v>
      </c>
      <c r="F38" s="15">
        <f>F39</f>
        <v>882.8</v>
      </c>
      <c r="G38" s="15">
        <f t="shared" ref="G38:H38" si="7">G39</f>
        <v>0</v>
      </c>
      <c r="H38" s="15">
        <f t="shared" si="7"/>
        <v>0</v>
      </c>
    </row>
    <row r="39" spans="1:8" s="10" customFormat="1" ht="75">
      <c r="A39" s="4" t="s">
        <v>422</v>
      </c>
      <c r="B39" s="18" t="s">
        <v>421</v>
      </c>
      <c r="C39" s="18">
        <v>200</v>
      </c>
      <c r="D39" s="17" t="s">
        <v>45</v>
      </c>
      <c r="E39" s="17" t="s">
        <v>174</v>
      </c>
      <c r="F39" s="15">
        <f>SUM('8'!G376)+'8'!G377</f>
        <v>882.8</v>
      </c>
      <c r="G39" s="15">
        <f>SUM('8'!H376)+'8'!H377</f>
        <v>0</v>
      </c>
      <c r="H39" s="15">
        <f>SUM('8'!I376)+'8'!I377</f>
        <v>0</v>
      </c>
    </row>
    <row r="40" spans="1:8" s="10" customFormat="1" ht="37.5">
      <c r="A40" s="4" t="s">
        <v>336</v>
      </c>
      <c r="B40" s="18" t="s">
        <v>334</v>
      </c>
      <c r="C40" s="18"/>
      <c r="D40" s="17"/>
      <c r="E40" s="17"/>
      <c r="F40" s="15">
        <f>F41+F42+F43+F44</f>
        <v>10468.700000000001</v>
      </c>
      <c r="G40" s="15">
        <f>G41+G42+G43+G44</f>
        <v>10270.4</v>
      </c>
      <c r="H40" s="15">
        <f>H41+H42+H43+H44</f>
        <v>8571.2000000000007</v>
      </c>
    </row>
    <row r="41" spans="1:8" s="10" customFormat="1" ht="18.75">
      <c r="A41" s="4" t="s">
        <v>782</v>
      </c>
      <c r="B41" s="18" t="s">
        <v>335</v>
      </c>
      <c r="C41" s="18">
        <v>200</v>
      </c>
      <c r="D41" s="17" t="s">
        <v>45</v>
      </c>
      <c r="E41" s="17" t="s">
        <v>174</v>
      </c>
      <c r="F41" s="15">
        <f>SUM('8'!G379)</f>
        <v>1550.1</v>
      </c>
      <c r="G41" s="15">
        <f>SUM('8'!H379)</f>
        <v>1427.1</v>
      </c>
      <c r="H41" s="15">
        <f>SUM('8'!I379)</f>
        <v>1498.5</v>
      </c>
    </row>
    <row r="42" spans="1:8" s="10" customFormat="1" ht="56.25">
      <c r="A42" s="4" t="s">
        <v>428</v>
      </c>
      <c r="B42" s="18" t="s">
        <v>427</v>
      </c>
      <c r="C42" s="18">
        <v>200</v>
      </c>
      <c r="D42" s="17" t="s">
        <v>45</v>
      </c>
      <c r="E42" s="17" t="s">
        <v>174</v>
      </c>
      <c r="F42" s="15">
        <f>SUM('8'!G380)</f>
        <v>4689.5</v>
      </c>
      <c r="G42" s="15">
        <f>SUM('8'!H380)</f>
        <v>4628.7</v>
      </c>
      <c r="H42" s="15">
        <f>SUM('8'!I380)</f>
        <v>2957.2</v>
      </c>
    </row>
    <row r="43" spans="1:8" s="10" customFormat="1" ht="56.25">
      <c r="A43" s="4" t="s">
        <v>556</v>
      </c>
      <c r="B43" s="18" t="s">
        <v>427</v>
      </c>
      <c r="C43" s="18">
        <v>300</v>
      </c>
      <c r="D43" s="17" t="s">
        <v>45</v>
      </c>
      <c r="E43" s="17" t="s">
        <v>174</v>
      </c>
      <c r="F43" s="15">
        <f>'8'!G381</f>
        <v>52.8</v>
      </c>
      <c r="G43" s="15">
        <f>'8'!H381</f>
        <v>0</v>
      </c>
      <c r="H43" s="15">
        <f>'8'!I381</f>
        <v>0</v>
      </c>
    </row>
    <row r="44" spans="1:8" s="10" customFormat="1" ht="75">
      <c r="A44" s="4" t="s">
        <v>728</v>
      </c>
      <c r="B44" s="18" t="s">
        <v>586</v>
      </c>
      <c r="C44" s="18">
        <v>200</v>
      </c>
      <c r="D44" s="17" t="s">
        <v>45</v>
      </c>
      <c r="E44" s="17" t="s">
        <v>174</v>
      </c>
      <c r="F44" s="15">
        <f>SUM('8'!G382)</f>
        <v>4176.3</v>
      </c>
      <c r="G44" s="15">
        <f>SUM('8'!H382)</f>
        <v>4214.6000000000004</v>
      </c>
      <c r="H44" s="15">
        <f>SUM('8'!I382)</f>
        <v>4115.5</v>
      </c>
    </row>
    <row r="45" spans="1:8" s="10" customFormat="1" ht="18.75">
      <c r="A45" s="4" t="s">
        <v>390</v>
      </c>
      <c r="B45" s="18" t="s">
        <v>391</v>
      </c>
      <c r="C45" s="18"/>
      <c r="D45" s="17" t="s">
        <v>45</v>
      </c>
      <c r="E45" s="17" t="s">
        <v>174</v>
      </c>
      <c r="F45" s="15">
        <f>F46+F47+F48</f>
        <v>4868.0999999999995</v>
      </c>
      <c r="G45" s="15">
        <f t="shared" ref="G45:H45" si="8">G46+G47+G48</f>
        <v>300</v>
      </c>
      <c r="H45" s="15">
        <f t="shared" si="8"/>
        <v>0</v>
      </c>
    </row>
    <row r="46" spans="1:8" s="10" customFormat="1" ht="75">
      <c r="A46" s="4" t="s">
        <v>420</v>
      </c>
      <c r="B46" s="18" t="s">
        <v>419</v>
      </c>
      <c r="C46" s="18">
        <v>200</v>
      </c>
      <c r="D46" s="17" t="s">
        <v>45</v>
      </c>
      <c r="E46" s="17" t="s">
        <v>174</v>
      </c>
      <c r="F46" s="15">
        <f>SUM('8'!G384)</f>
        <v>4747.8999999999996</v>
      </c>
      <c r="G46" s="15">
        <f>SUM('8'!H384)</f>
        <v>300</v>
      </c>
      <c r="H46" s="15">
        <f>SUM('8'!I384)</f>
        <v>0</v>
      </c>
    </row>
    <row r="47" spans="1:8" s="10" customFormat="1" ht="37.5">
      <c r="A47" s="4" t="s">
        <v>557</v>
      </c>
      <c r="B47" s="18" t="s">
        <v>419</v>
      </c>
      <c r="C47" s="18">
        <v>800</v>
      </c>
      <c r="D47" s="17" t="s">
        <v>45</v>
      </c>
      <c r="E47" s="17" t="s">
        <v>174</v>
      </c>
      <c r="F47" s="15">
        <f>'8'!G385</f>
        <v>0.9</v>
      </c>
      <c r="G47" s="15">
        <f>'8'!H385</f>
        <v>0</v>
      </c>
      <c r="H47" s="15">
        <f>'8'!I385</f>
        <v>0</v>
      </c>
    </row>
    <row r="48" spans="1:8" s="10" customFormat="1" ht="56.25">
      <c r="A48" s="4" t="s">
        <v>737</v>
      </c>
      <c r="B48" s="18" t="s">
        <v>763</v>
      </c>
      <c r="C48" s="18">
        <v>200</v>
      </c>
      <c r="D48" s="17" t="s">
        <v>45</v>
      </c>
      <c r="E48" s="17" t="s">
        <v>174</v>
      </c>
      <c r="F48" s="15">
        <f>'8'!G386</f>
        <v>119.3</v>
      </c>
      <c r="G48" s="15">
        <f>'8'!H386</f>
        <v>0</v>
      </c>
      <c r="H48" s="15">
        <f>'8'!I386</f>
        <v>0</v>
      </c>
    </row>
    <row r="49" spans="1:8" s="10" customFormat="1" ht="37.5">
      <c r="A49" s="4" t="s">
        <v>329</v>
      </c>
      <c r="B49" s="18" t="s">
        <v>312</v>
      </c>
      <c r="C49" s="18"/>
      <c r="D49" s="17"/>
      <c r="E49" s="17"/>
      <c r="F49" s="15">
        <f>F51+F52+F53+F55+F56+F50+F58+F54+F57</f>
        <v>171620.19999999998</v>
      </c>
      <c r="G49" s="15">
        <f t="shared" ref="G49:H49" si="9">G51+G52+G53+G55+G56+G50+G58+G54+G57</f>
        <v>166189.19999999998</v>
      </c>
      <c r="H49" s="15">
        <f t="shared" si="9"/>
        <v>177720.40000000002</v>
      </c>
    </row>
    <row r="50" spans="1:8" s="10" customFormat="1" ht="150">
      <c r="A50" s="4" t="s">
        <v>587</v>
      </c>
      <c r="B50" s="18" t="s">
        <v>588</v>
      </c>
      <c r="C50" s="18">
        <v>100</v>
      </c>
      <c r="D50" s="17" t="s">
        <v>45</v>
      </c>
      <c r="E50" s="17" t="s">
        <v>174</v>
      </c>
      <c r="F50" s="15">
        <f>SUM('8'!G388)</f>
        <v>8983.7999999999993</v>
      </c>
      <c r="G50" s="15">
        <f>SUM('8'!H388)</f>
        <v>8983.7999999999993</v>
      </c>
      <c r="H50" s="15">
        <f>SUM('8'!I388)</f>
        <v>8983.7999999999993</v>
      </c>
    </row>
    <row r="51" spans="1:8" s="10" customFormat="1" ht="131.25">
      <c r="A51" s="4" t="s">
        <v>330</v>
      </c>
      <c r="B51" s="18" t="s">
        <v>328</v>
      </c>
      <c r="C51" s="18">
        <v>100</v>
      </c>
      <c r="D51" s="17" t="s">
        <v>45</v>
      </c>
      <c r="E51" s="17" t="s">
        <v>174</v>
      </c>
      <c r="F51" s="15">
        <f>SUM('8'!G389)</f>
        <v>127562.3</v>
      </c>
      <c r="G51" s="15">
        <f>SUM('8'!H389)</f>
        <v>131281.79999999999</v>
      </c>
      <c r="H51" s="15">
        <f>SUM('8'!I389)</f>
        <v>141727.1</v>
      </c>
    </row>
    <row r="52" spans="1:8" s="10" customFormat="1" ht="75">
      <c r="A52" s="4" t="s">
        <v>331</v>
      </c>
      <c r="B52" s="18" t="s">
        <v>328</v>
      </c>
      <c r="C52" s="18">
        <v>200</v>
      </c>
      <c r="D52" s="17" t="s">
        <v>45</v>
      </c>
      <c r="E52" s="17" t="s">
        <v>174</v>
      </c>
      <c r="F52" s="15">
        <f>SUM('8'!G390)</f>
        <v>6496.2</v>
      </c>
      <c r="G52" s="15">
        <f>SUM('8'!H390)</f>
        <v>7337.9</v>
      </c>
      <c r="H52" s="15">
        <f>SUM('8'!I390)</f>
        <v>7872.7</v>
      </c>
    </row>
    <row r="53" spans="1:8" s="10" customFormat="1" ht="56.25">
      <c r="A53" s="4" t="s">
        <v>333</v>
      </c>
      <c r="B53" s="18" t="s">
        <v>332</v>
      </c>
      <c r="C53" s="18">
        <v>200</v>
      </c>
      <c r="D53" s="17" t="s">
        <v>45</v>
      </c>
      <c r="E53" s="17" t="s">
        <v>174</v>
      </c>
      <c r="F53" s="15">
        <f>SUM('8'!G391)</f>
        <v>0</v>
      </c>
      <c r="G53" s="15">
        <f>SUM('8'!H391)</f>
        <v>0</v>
      </c>
      <c r="H53" s="15">
        <f>SUM('8'!I391)</f>
        <v>0</v>
      </c>
    </row>
    <row r="54" spans="1:8" s="10" customFormat="1" ht="131.25">
      <c r="A54" s="4" t="s">
        <v>696</v>
      </c>
      <c r="B54" s="18" t="s">
        <v>415</v>
      </c>
      <c r="C54" s="18">
        <v>100</v>
      </c>
      <c r="D54" s="17" t="s">
        <v>45</v>
      </c>
      <c r="E54" s="17" t="s">
        <v>174</v>
      </c>
      <c r="F54" s="15">
        <f>SUM('8'!G393)</f>
        <v>0</v>
      </c>
      <c r="G54" s="15">
        <f>SUM('8'!H393)</f>
        <v>0</v>
      </c>
      <c r="H54" s="15">
        <f>SUM('8'!I393)</f>
        <v>0</v>
      </c>
    </row>
    <row r="55" spans="1:8" s="10" customFormat="1" ht="75">
      <c r="A55" s="4" t="s">
        <v>414</v>
      </c>
      <c r="B55" s="18" t="s">
        <v>415</v>
      </c>
      <c r="C55" s="18">
        <v>200</v>
      </c>
      <c r="D55" s="17" t="s">
        <v>45</v>
      </c>
      <c r="E55" s="17" t="s">
        <v>174</v>
      </c>
      <c r="F55" s="15">
        <f>SUM('8'!G394)</f>
        <v>22351.599999999999</v>
      </c>
      <c r="G55" s="15">
        <f>SUM('8'!H394)</f>
        <v>18484.5</v>
      </c>
      <c r="H55" s="15">
        <f>SUM('8'!I394)</f>
        <v>19035.599999999999</v>
      </c>
    </row>
    <row r="56" spans="1:8" s="10" customFormat="1" ht="56.25">
      <c r="A56" s="4" t="s">
        <v>416</v>
      </c>
      <c r="B56" s="18" t="s">
        <v>415</v>
      </c>
      <c r="C56" s="18">
        <v>800</v>
      </c>
      <c r="D56" s="17" t="s">
        <v>45</v>
      </c>
      <c r="E56" s="17" t="s">
        <v>174</v>
      </c>
      <c r="F56" s="15">
        <f>SUM('8'!G395)</f>
        <v>368</v>
      </c>
      <c r="G56" s="15">
        <f>SUM('8'!H395)</f>
        <v>0</v>
      </c>
      <c r="H56" s="15">
        <f>SUM('8'!I395)</f>
        <v>0</v>
      </c>
    </row>
    <row r="57" spans="1:8" s="10" customFormat="1" ht="75">
      <c r="A57" s="4" t="s">
        <v>762</v>
      </c>
      <c r="B57" s="18" t="s">
        <v>415</v>
      </c>
      <c r="C57" s="18">
        <v>400</v>
      </c>
      <c r="D57" s="17" t="s">
        <v>45</v>
      </c>
      <c r="E57" s="17" t="s">
        <v>174</v>
      </c>
      <c r="F57" s="15">
        <f>'8'!G396</f>
        <v>5500</v>
      </c>
      <c r="G57" s="15">
        <f>'8'!H396</f>
        <v>0</v>
      </c>
      <c r="H57" s="15">
        <f>'8'!I396</f>
        <v>0</v>
      </c>
    </row>
    <row r="58" spans="1:8" s="10" customFormat="1" ht="56.25">
      <c r="A58" s="4" t="s">
        <v>333</v>
      </c>
      <c r="B58" s="18" t="s">
        <v>605</v>
      </c>
      <c r="C58" s="18">
        <v>200</v>
      </c>
      <c r="D58" s="17" t="s">
        <v>45</v>
      </c>
      <c r="E58" s="17" t="s">
        <v>174</v>
      </c>
      <c r="F58" s="15">
        <f>'8'!G392</f>
        <v>358.3</v>
      </c>
      <c r="G58" s="15">
        <f>'8'!H392</f>
        <v>101.2</v>
      </c>
      <c r="H58" s="15">
        <f>'8'!I392</f>
        <v>101.2</v>
      </c>
    </row>
    <row r="59" spans="1:8" s="10" customFormat="1" ht="37.5">
      <c r="A59" s="4" t="s">
        <v>341</v>
      </c>
      <c r="B59" s="18" t="s">
        <v>338</v>
      </c>
      <c r="C59" s="18"/>
      <c r="D59" s="17"/>
      <c r="E59" s="17"/>
      <c r="F59" s="15">
        <f>F60+F61</f>
        <v>0</v>
      </c>
      <c r="G59" s="15">
        <f t="shared" ref="G59:H59" si="10">G60+G61</f>
        <v>0</v>
      </c>
      <c r="H59" s="15">
        <f t="shared" si="10"/>
        <v>0</v>
      </c>
    </row>
    <row r="60" spans="1:8" s="10" customFormat="1" ht="150">
      <c r="A60" s="4" t="s">
        <v>342</v>
      </c>
      <c r="B60" s="18" t="s">
        <v>337</v>
      </c>
      <c r="C60" s="18">
        <v>200</v>
      </c>
      <c r="D60" s="17" t="s">
        <v>45</v>
      </c>
      <c r="E60" s="17" t="s">
        <v>174</v>
      </c>
      <c r="F60" s="15">
        <f>SUM('8'!G398)</f>
        <v>0</v>
      </c>
      <c r="G60" s="15">
        <f>SUM('8'!H398)</f>
        <v>0</v>
      </c>
      <c r="H60" s="15">
        <f>SUM('8'!I398)</f>
        <v>0</v>
      </c>
    </row>
    <row r="61" spans="1:8" s="10" customFormat="1" ht="112.5">
      <c r="A61" s="4" t="s">
        <v>741</v>
      </c>
      <c r="B61" s="18" t="s">
        <v>337</v>
      </c>
      <c r="C61" s="18">
        <v>600</v>
      </c>
      <c r="D61" s="17" t="s">
        <v>353</v>
      </c>
      <c r="E61" s="17" t="s">
        <v>174</v>
      </c>
      <c r="F61" s="15">
        <f>SUM('8'!G399)</f>
        <v>0</v>
      </c>
      <c r="G61" s="15">
        <f>SUM('8'!H399)</f>
        <v>0</v>
      </c>
      <c r="H61" s="15">
        <f>SUM('8'!I399)</f>
        <v>0</v>
      </c>
    </row>
    <row r="62" spans="1:8" s="10" customFormat="1" ht="18.75">
      <c r="A62" s="4" t="s">
        <v>611</v>
      </c>
      <c r="B62" s="18" t="s">
        <v>607</v>
      </c>
      <c r="C62" s="18"/>
      <c r="D62" s="17" t="s">
        <v>45</v>
      </c>
      <c r="E62" s="17" t="s">
        <v>174</v>
      </c>
      <c r="F62" s="15">
        <f>F63</f>
        <v>0</v>
      </c>
      <c r="G62" s="15">
        <f>G63</f>
        <v>0</v>
      </c>
      <c r="H62" s="15">
        <f>H63</f>
        <v>0</v>
      </c>
    </row>
    <row r="63" spans="1:8" s="10" customFormat="1" ht="75">
      <c r="A63" s="4" t="s">
        <v>612</v>
      </c>
      <c r="B63" s="18" t="s">
        <v>606</v>
      </c>
      <c r="C63" s="18">
        <v>400</v>
      </c>
      <c r="D63" s="17" t="s">
        <v>45</v>
      </c>
      <c r="E63" s="17" t="s">
        <v>174</v>
      </c>
      <c r="F63" s="15">
        <f>'8'!G401</f>
        <v>0</v>
      </c>
      <c r="G63" s="15">
        <f>'8'!H401</f>
        <v>0</v>
      </c>
      <c r="H63" s="15">
        <f>'8'!I401</f>
        <v>0</v>
      </c>
    </row>
    <row r="64" spans="1:8" s="10" customFormat="1" ht="37.5">
      <c r="A64" s="4" t="s">
        <v>343</v>
      </c>
      <c r="B64" s="18" t="s">
        <v>339</v>
      </c>
      <c r="C64" s="18"/>
      <c r="D64" s="17"/>
      <c r="E64" s="17"/>
      <c r="F64" s="15">
        <f>F65+F66</f>
        <v>0</v>
      </c>
      <c r="G64" s="15">
        <f t="shared" ref="G64:H64" si="11">G65+G66</f>
        <v>0</v>
      </c>
      <c r="H64" s="15">
        <f t="shared" si="11"/>
        <v>0</v>
      </c>
    </row>
    <row r="65" spans="1:8" s="10" customFormat="1" ht="112.5">
      <c r="A65" s="4" t="s">
        <v>344</v>
      </c>
      <c r="B65" s="18" t="s">
        <v>340</v>
      </c>
      <c r="C65" s="18">
        <v>200</v>
      </c>
      <c r="D65" s="17" t="s">
        <v>45</v>
      </c>
      <c r="E65" s="17" t="s">
        <v>174</v>
      </c>
      <c r="F65" s="15">
        <f>SUM('8'!G403)</f>
        <v>0</v>
      </c>
      <c r="G65" s="15">
        <f>SUM('8'!H403)</f>
        <v>0</v>
      </c>
      <c r="H65" s="15">
        <f>SUM('8'!I403)</f>
        <v>0</v>
      </c>
    </row>
    <row r="66" spans="1:8" s="10" customFormat="1" ht="75">
      <c r="A66" s="4" t="s">
        <v>790</v>
      </c>
      <c r="B66" s="18" t="s">
        <v>340</v>
      </c>
      <c r="C66" s="18">
        <v>600</v>
      </c>
      <c r="D66" s="17" t="s">
        <v>45</v>
      </c>
      <c r="E66" s="17" t="s">
        <v>174</v>
      </c>
      <c r="F66" s="15">
        <f>SUM('8'!G404)</f>
        <v>0</v>
      </c>
      <c r="G66" s="15">
        <f>SUM('8'!H404)</f>
        <v>0</v>
      </c>
      <c r="H66" s="15">
        <f>SUM('8'!I404)</f>
        <v>0</v>
      </c>
    </row>
    <row r="67" spans="1:8" s="10" customFormat="1" ht="37.5">
      <c r="A67" s="4" t="s">
        <v>350</v>
      </c>
      <c r="B67" s="18" t="s">
        <v>345</v>
      </c>
      <c r="C67" s="18"/>
      <c r="D67" s="17"/>
      <c r="E67" s="17"/>
      <c r="F67" s="15">
        <f>F70+F71+F75+F69+F74+F72+F68+F76+F77+F78+F73+F79+F80</f>
        <v>70552.999999999985</v>
      </c>
      <c r="G67" s="15">
        <f t="shared" ref="G67:H67" si="12">G70+G71+G75+G69+G74+G72+G68+G76+G77+G78+G73+G79+G80</f>
        <v>54656.69999999999</v>
      </c>
      <c r="H67" s="15">
        <f t="shared" si="12"/>
        <v>59555.199999999997</v>
      </c>
    </row>
    <row r="68" spans="1:8" s="10" customFormat="1" ht="56.25">
      <c r="A68" s="4" t="s">
        <v>729</v>
      </c>
      <c r="B68" s="18" t="s">
        <v>589</v>
      </c>
      <c r="C68" s="18">
        <v>600</v>
      </c>
      <c r="D68" s="17" t="s">
        <v>45</v>
      </c>
      <c r="E68" s="17" t="s">
        <v>174</v>
      </c>
      <c r="F68" s="15">
        <f>SUM('8'!G407)</f>
        <v>2968.6</v>
      </c>
      <c r="G68" s="15">
        <f>SUM('8'!H407)</f>
        <v>2968.6</v>
      </c>
      <c r="H68" s="15">
        <f>SUM('8'!I407)</f>
        <v>2968.6</v>
      </c>
    </row>
    <row r="69" spans="1:8" s="10" customFormat="1" ht="18.75">
      <c r="A69" s="4" t="s">
        <v>732</v>
      </c>
      <c r="B69" s="18" t="s">
        <v>590</v>
      </c>
      <c r="C69" s="18">
        <v>600</v>
      </c>
      <c r="D69" s="17" t="s">
        <v>45</v>
      </c>
      <c r="E69" s="17" t="s">
        <v>174</v>
      </c>
      <c r="F69" s="15">
        <f>'8'!G406</f>
        <v>85.5</v>
      </c>
      <c r="G69" s="15">
        <f>'8'!H406</f>
        <v>0</v>
      </c>
      <c r="H69" s="15">
        <f>'8'!I406</f>
        <v>0</v>
      </c>
    </row>
    <row r="70" spans="1:8" s="10" customFormat="1" ht="37.5">
      <c r="A70" s="4" t="s">
        <v>731</v>
      </c>
      <c r="B70" s="18" t="s">
        <v>346</v>
      </c>
      <c r="C70" s="18">
        <v>600</v>
      </c>
      <c r="D70" s="17" t="s">
        <v>45</v>
      </c>
      <c r="E70" s="17" t="s">
        <v>174</v>
      </c>
      <c r="F70" s="15">
        <f>SUM('8'!G408)</f>
        <v>48577.7</v>
      </c>
      <c r="G70" s="15">
        <f>SUM('8'!H408)</f>
        <v>43486</v>
      </c>
      <c r="H70" s="15">
        <f>SUM('8'!I408)</f>
        <v>47216.800000000003</v>
      </c>
    </row>
    <row r="71" spans="1:8" s="10" customFormat="1" ht="37.5">
      <c r="A71" s="4" t="s">
        <v>733</v>
      </c>
      <c r="B71" s="18" t="s">
        <v>348</v>
      </c>
      <c r="C71" s="18">
        <v>600</v>
      </c>
      <c r="D71" s="17" t="s">
        <v>45</v>
      </c>
      <c r="E71" s="17" t="s">
        <v>174</v>
      </c>
      <c r="F71" s="15">
        <f>SUM('8'!G409)</f>
        <v>646.5</v>
      </c>
      <c r="G71" s="15">
        <f>SUM('8'!H409)</f>
        <v>857.7</v>
      </c>
      <c r="H71" s="15">
        <f>SUM('8'!I409)</f>
        <v>877.7</v>
      </c>
    </row>
    <row r="72" spans="1:8" s="10" customFormat="1" ht="37.5">
      <c r="A72" s="4" t="s">
        <v>812</v>
      </c>
      <c r="B72" s="18" t="s">
        <v>558</v>
      </c>
      <c r="C72" s="18">
        <v>600</v>
      </c>
      <c r="D72" s="17" t="s">
        <v>45</v>
      </c>
      <c r="E72" s="17" t="s">
        <v>174</v>
      </c>
      <c r="F72" s="15">
        <f>'8'!G410</f>
        <v>0</v>
      </c>
      <c r="G72" s="15">
        <f>'8'!H410</f>
        <v>0</v>
      </c>
      <c r="H72" s="15">
        <f>'8'!I410</f>
        <v>0</v>
      </c>
    </row>
    <row r="73" spans="1:8" s="10" customFormat="1" ht="37.5">
      <c r="A73" s="4" t="s">
        <v>812</v>
      </c>
      <c r="B73" s="18" t="s">
        <v>558</v>
      </c>
      <c r="C73" s="18">
        <v>600</v>
      </c>
      <c r="D73" s="17" t="s">
        <v>19</v>
      </c>
      <c r="E73" s="17" t="s">
        <v>174</v>
      </c>
      <c r="F73" s="15">
        <f>SUM('8'!G506)</f>
        <v>0</v>
      </c>
      <c r="G73" s="15">
        <f>SUM('8'!H506)</f>
        <v>0</v>
      </c>
      <c r="H73" s="15">
        <f>SUM('8'!I506)</f>
        <v>0</v>
      </c>
    </row>
    <row r="74" spans="1:8" s="10" customFormat="1" ht="18.75">
      <c r="A74" s="4" t="s">
        <v>735</v>
      </c>
      <c r="B74" s="18" t="s">
        <v>347</v>
      </c>
      <c r="C74" s="18">
        <v>600</v>
      </c>
      <c r="D74" s="17" t="s">
        <v>45</v>
      </c>
      <c r="E74" s="17" t="s">
        <v>145</v>
      </c>
      <c r="F74" s="15">
        <f>'8'!G464</f>
        <v>165</v>
      </c>
      <c r="G74" s="15">
        <f>'8'!H464</f>
        <v>0</v>
      </c>
      <c r="H74" s="15">
        <f>'8'!I464</f>
        <v>0</v>
      </c>
    </row>
    <row r="75" spans="1:8" s="10" customFormat="1" ht="37.5">
      <c r="A75" s="4" t="s">
        <v>734</v>
      </c>
      <c r="B75" s="18" t="s">
        <v>432</v>
      </c>
      <c r="C75" s="18">
        <v>600</v>
      </c>
      <c r="D75" s="17" t="s">
        <v>45</v>
      </c>
      <c r="E75" s="17" t="s">
        <v>174</v>
      </c>
      <c r="F75" s="15">
        <f>SUM('8'!G411)</f>
        <v>14612.6</v>
      </c>
      <c r="G75" s="15">
        <f>SUM('8'!H411)</f>
        <v>4134.2</v>
      </c>
      <c r="H75" s="15">
        <f>SUM('8'!I411)</f>
        <v>5280.9</v>
      </c>
    </row>
    <row r="76" spans="1:8" s="10" customFormat="1" ht="75">
      <c r="A76" s="4" t="s">
        <v>728</v>
      </c>
      <c r="B76" s="18" t="s">
        <v>591</v>
      </c>
      <c r="C76" s="18">
        <v>600</v>
      </c>
      <c r="D76" s="17" t="s">
        <v>45</v>
      </c>
      <c r="E76" s="17" t="s">
        <v>174</v>
      </c>
      <c r="F76" s="15">
        <f>SUM('8'!G412)</f>
        <v>3247.9</v>
      </c>
      <c r="G76" s="15">
        <f>SUM('8'!H412)</f>
        <v>3210.2000000000003</v>
      </c>
      <c r="H76" s="15">
        <f>SUM('8'!I412)</f>
        <v>3211.2000000000003</v>
      </c>
    </row>
    <row r="77" spans="1:8" s="10" customFormat="1" ht="18.75">
      <c r="A77" s="4" t="s">
        <v>735</v>
      </c>
      <c r="B77" s="18" t="s">
        <v>347</v>
      </c>
      <c r="C77" s="18">
        <v>600</v>
      </c>
      <c r="D77" s="17" t="s">
        <v>45</v>
      </c>
      <c r="E77" s="17" t="s">
        <v>174</v>
      </c>
      <c r="F77" s="15">
        <f>'8'!G413</f>
        <v>0</v>
      </c>
      <c r="G77" s="15">
        <f>'8'!H413</f>
        <v>0</v>
      </c>
      <c r="H77" s="15">
        <f>'8'!I413</f>
        <v>0</v>
      </c>
    </row>
    <row r="78" spans="1:8" s="10" customFormat="1" ht="37.5">
      <c r="A78" s="4" t="s">
        <v>736</v>
      </c>
      <c r="B78" s="18" t="s">
        <v>644</v>
      </c>
      <c r="C78" s="18">
        <v>600</v>
      </c>
      <c r="D78" s="17" t="s">
        <v>45</v>
      </c>
      <c r="E78" s="17" t="s">
        <v>174</v>
      </c>
      <c r="F78" s="15">
        <f>SUM('8'!G414)</f>
        <v>0</v>
      </c>
      <c r="G78" s="15">
        <f>SUM('8'!H414)</f>
        <v>0</v>
      </c>
      <c r="H78" s="15">
        <f>SUM('8'!I414)</f>
        <v>0</v>
      </c>
    </row>
    <row r="79" spans="1:8" s="10" customFormat="1" ht="56.25">
      <c r="A79" s="4" t="s">
        <v>737</v>
      </c>
      <c r="B79" s="18" t="s">
        <v>760</v>
      </c>
      <c r="C79" s="18">
        <v>600</v>
      </c>
      <c r="D79" s="17" t="s">
        <v>45</v>
      </c>
      <c r="E79" s="17" t="s">
        <v>174</v>
      </c>
      <c r="F79" s="15">
        <f>'8'!G415</f>
        <v>124.2</v>
      </c>
      <c r="G79" s="15">
        <f>'8'!H415</f>
        <v>0</v>
      </c>
      <c r="H79" s="15">
        <f>'8'!I415</f>
        <v>0</v>
      </c>
    </row>
    <row r="80" spans="1:8" s="10" customFormat="1" ht="75">
      <c r="A80" s="4" t="s">
        <v>738</v>
      </c>
      <c r="B80" s="18" t="s">
        <v>761</v>
      </c>
      <c r="C80" s="18">
        <v>600</v>
      </c>
      <c r="D80" s="17" t="s">
        <v>45</v>
      </c>
      <c r="E80" s="17" t="s">
        <v>174</v>
      </c>
      <c r="F80" s="15">
        <f>'8'!G416</f>
        <v>125</v>
      </c>
      <c r="G80" s="15">
        <f>'8'!H416</f>
        <v>0</v>
      </c>
      <c r="H80" s="15">
        <f>'8'!I416</f>
        <v>0</v>
      </c>
    </row>
    <row r="81" spans="1:8" s="10" customFormat="1" ht="93.75">
      <c r="A81" s="4" t="s">
        <v>720</v>
      </c>
      <c r="B81" s="18" t="s">
        <v>723</v>
      </c>
      <c r="C81" s="18"/>
      <c r="D81" s="17"/>
      <c r="E81" s="17"/>
      <c r="F81" s="15">
        <f>F82</f>
        <v>1617.3</v>
      </c>
      <c r="G81" s="15">
        <f t="shared" ref="G81:H81" si="13">G82</f>
        <v>1062.9000000000001</v>
      </c>
      <c r="H81" s="15">
        <f t="shared" si="13"/>
        <v>1062.9000000000001</v>
      </c>
    </row>
    <row r="82" spans="1:8" s="10" customFormat="1" ht="93.75">
      <c r="A82" s="4" t="s">
        <v>719</v>
      </c>
      <c r="B82" s="18" t="s">
        <v>718</v>
      </c>
      <c r="C82" s="18">
        <v>100</v>
      </c>
      <c r="D82" s="17" t="s">
        <v>45</v>
      </c>
      <c r="E82" s="17" t="s">
        <v>145</v>
      </c>
      <c r="F82" s="15">
        <f>'9'!F363</f>
        <v>1617.3</v>
      </c>
      <c r="G82" s="15">
        <f>'9'!G363</f>
        <v>1062.9000000000001</v>
      </c>
      <c r="H82" s="15">
        <f>'9'!H363</f>
        <v>1062.9000000000001</v>
      </c>
    </row>
    <row r="83" spans="1:8" s="10" customFormat="1" ht="37.5">
      <c r="A83" s="7" t="s">
        <v>501</v>
      </c>
      <c r="B83" s="25" t="s">
        <v>392</v>
      </c>
      <c r="C83" s="25"/>
      <c r="D83" s="26"/>
      <c r="E83" s="26"/>
      <c r="F83" s="21">
        <f>F86+F84+F90</f>
        <v>11740.599999999999</v>
      </c>
      <c r="G83" s="21">
        <f t="shared" ref="G83:H83" si="14">G86+G84+G90</f>
        <v>7050.1</v>
      </c>
      <c r="H83" s="21">
        <f t="shared" si="14"/>
        <v>7473.9000000000005</v>
      </c>
    </row>
    <row r="84" spans="1:8" s="10" customFormat="1" ht="37.5">
      <c r="A84" s="4" t="s">
        <v>561</v>
      </c>
      <c r="B84" s="18" t="s">
        <v>560</v>
      </c>
      <c r="C84" s="25"/>
      <c r="D84" s="26"/>
      <c r="E84" s="26"/>
      <c r="F84" s="21">
        <f>F85</f>
        <v>0</v>
      </c>
      <c r="G84" s="21">
        <f t="shared" ref="G84:H84" si="15">G85</f>
        <v>0</v>
      </c>
      <c r="H84" s="21">
        <f t="shared" si="15"/>
        <v>0</v>
      </c>
    </row>
    <row r="85" spans="1:8" s="10" customFormat="1" ht="131.25">
      <c r="A85" s="35" t="s">
        <v>56</v>
      </c>
      <c r="B85" s="18" t="s">
        <v>559</v>
      </c>
      <c r="C85" s="25">
        <v>100</v>
      </c>
      <c r="D85" s="26" t="s">
        <v>45</v>
      </c>
      <c r="E85" s="26" t="s">
        <v>46</v>
      </c>
      <c r="F85" s="21">
        <f>'8'!G430</f>
        <v>0</v>
      </c>
      <c r="G85" s="21">
        <f>'8'!H430</f>
        <v>0</v>
      </c>
      <c r="H85" s="21">
        <f>'8'!I430</f>
        <v>0</v>
      </c>
    </row>
    <row r="86" spans="1:8" s="10" customFormat="1" ht="37.5">
      <c r="A86" s="4" t="s">
        <v>394</v>
      </c>
      <c r="B86" s="18" t="s">
        <v>393</v>
      </c>
      <c r="C86" s="18"/>
      <c r="D86" s="17"/>
      <c r="E86" s="17"/>
      <c r="F86" s="15">
        <f>F87+F88</f>
        <v>11740.599999999999</v>
      </c>
      <c r="G86" s="15">
        <f t="shared" ref="G86:H86" si="16">G87+G88</f>
        <v>7050.1</v>
      </c>
      <c r="H86" s="15">
        <f t="shared" si="16"/>
        <v>7473.9000000000005</v>
      </c>
    </row>
    <row r="87" spans="1:8" s="10" customFormat="1" ht="75">
      <c r="A87" s="4" t="s">
        <v>433</v>
      </c>
      <c r="B87" s="18" t="s">
        <v>434</v>
      </c>
      <c r="C87" s="18">
        <v>600</v>
      </c>
      <c r="D87" s="17" t="s">
        <v>45</v>
      </c>
      <c r="E87" s="17" t="s">
        <v>46</v>
      </c>
      <c r="F87" s="15">
        <f>SUM('8'!G432)</f>
        <v>11725.3</v>
      </c>
      <c r="G87" s="15">
        <f>SUM('8'!H432)</f>
        <v>6362</v>
      </c>
      <c r="H87" s="15">
        <f>SUM('8'!I432)</f>
        <v>6743.8</v>
      </c>
    </row>
    <row r="88" spans="1:8" s="10" customFormat="1" ht="67.5" customHeight="1">
      <c r="A88" s="4" t="s">
        <v>738</v>
      </c>
      <c r="B88" s="18" t="s">
        <v>712</v>
      </c>
      <c r="C88" s="18">
        <v>600</v>
      </c>
      <c r="D88" s="17" t="s">
        <v>45</v>
      </c>
      <c r="E88" s="17" t="s">
        <v>46</v>
      </c>
      <c r="F88" s="15">
        <f>'8'!G433</f>
        <v>15.3</v>
      </c>
      <c r="G88" s="15">
        <f>'8'!H433</f>
        <v>688.1</v>
      </c>
      <c r="H88" s="15">
        <f>'8'!I433</f>
        <v>730.1</v>
      </c>
    </row>
    <row r="89" spans="1:8" s="10" customFormat="1" ht="75">
      <c r="A89" s="4" t="s">
        <v>746</v>
      </c>
      <c r="B89" s="18" t="s">
        <v>609</v>
      </c>
      <c r="C89" s="18">
        <v>600</v>
      </c>
      <c r="D89" s="17" t="s">
        <v>45</v>
      </c>
      <c r="E89" s="17" t="s">
        <v>46</v>
      </c>
      <c r="F89" s="15">
        <f>'8'!G435</f>
        <v>0</v>
      </c>
      <c r="G89" s="15">
        <f>'8'!H435</f>
        <v>0</v>
      </c>
      <c r="H89" s="15">
        <f>'8'!I435</f>
        <v>0</v>
      </c>
    </row>
    <row r="90" spans="1:8" s="10" customFormat="1" ht="37.5">
      <c r="A90" s="4" t="s">
        <v>634</v>
      </c>
      <c r="B90" s="18" t="s">
        <v>633</v>
      </c>
      <c r="C90" s="18"/>
      <c r="D90" s="17" t="s">
        <v>45</v>
      </c>
      <c r="E90" s="17" t="s">
        <v>46</v>
      </c>
      <c r="F90" s="15">
        <f>F91</f>
        <v>0</v>
      </c>
      <c r="G90" s="15"/>
      <c r="H90" s="15"/>
    </row>
    <row r="91" spans="1:8" s="10" customFormat="1" ht="37.5">
      <c r="A91" s="4" t="s">
        <v>634</v>
      </c>
      <c r="B91" s="18" t="s">
        <v>632</v>
      </c>
      <c r="C91" s="18">
        <v>600</v>
      </c>
      <c r="D91" s="17" t="s">
        <v>45</v>
      </c>
      <c r="E91" s="17" t="s">
        <v>46</v>
      </c>
      <c r="F91" s="15">
        <f>SUM('8'!G435)</f>
        <v>0</v>
      </c>
      <c r="G91" s="15"/>
      <c r="H91" s="15"/>
    </row>
    <row r="92" spans="1:8" s="10" customFormat="1" ht="37.5">
      <c r="A92" s="7" t="s">
        <v>360</v>
      </c>
      <c r="B92" s="25" t="s">
        <v>355</v>
      </c>
      <c r="C92" s="25"/>
      <c r="D92" s="26"/>
      <c r="E92" s="26"/>
      <c r="F92" s="21">
        <f>F93</f>
        <v>2069.5</v>
      </c>
      <c r="G92" s="21">
        <f t="shared" ref="G92:H92" si="17">G93</f>
        <v>1939.6</v>
      </c>
      <c r="H92" s="21">
        <f t="shared" si="17"/>
        <v>1889.1</v>
      </c>
    </row>
    <row r="93" spans="1:8" s="10" customFormat="1" ht="75">
      <c r="A93" s="4" t="s">
        <v>361</v>
      </c>
      <c r="B93" s="18" t="s">
        <v>356</v>
      </c>
      <c r="C93" s="18"/>
      <c r="D93" s="17"/>
      <c r="E93" s="17"/>
      <c r="F93" s="15">
        <f>F94+F97+F98+F99+F100+F95+F96+F101</f>
        <v>2069.5</v>
      </c>
      <c r="G93" s="15">
        <f t="shared" ref="G93:H93" si="18">G94+G97+G98+G99+G100+G95+G96+G101</f>
        <v>1939.6</v>
      </c>
      <c r="H93" s="15">
        <f t="shared" si="18"/>
        <v>1889.1</v>
      </c>
    </row>
    <row r="94" spans="1:8" s="10" customFormat="1" ht="18.75">
      <c r="A94" s="4" t="s">
        <v>735</v>
      </c>
      <c r="B94" s="18" t="s">
        <v>358</v>
      </c>
      <c r="C94" s="18">
        <v>200</v>
      </c>
      <c r="D94" s="17" t="s">
        <v>45</v>
      </c>
      <c r="E94" s="17" t="s">
        <v>145</v>
      </c>
      <c r="F94" s="15">
        <f>'8'!G468</f>
        <v>1289.8</v>
      </c>
      <c r="G94" s="15">
        <f>'8'!H468</f>
        <v>0</v>
      </c>
      <c r="H94" s="15">
        <f>'8'!I468</f>
        <v>0</v>
      </c>
    </row>
    <row r="95" spans="1:8" s="10" customFormat="1" ht="18.75">
      <c r="A95" s="4" t="s">
        <v>735</v>
      </c>
      <c r="B95" s="18" t="s">
        <v>358</v>
      </c>
      <c r="C95" s="18">
        <v>300</v>
      </c>
      <c r="D95" s="17" t="s">
        <v>45</v>
      </c>
      <c r="E95" s="17" t="s">
        <v>145</v>
      </c>
      <c r="F95" s="15">
        <f>'8'!G469</f>
        <v>0</v>
      </c>
      <c r="G95" s="15">
        <f>'8'!H469</f>
        <v>1322.8</v>
      </c>
      <c r="H95" s="15">
        <f>'8'!I469</f>
        <v>1332</v>
      </c>
    </row>
    <row r="96" spans="1:8" s="10" customFormat="1" ht="18.75">
      <c r="A96" s="4" t="s">
        <v>735</v>
      </c>
      <c r="B96" s="18" t="s">
        <v>358</v>
      </c>
      <c r="C96" s="18">
        <v>600</v>
      </c>
      <c r="D96" s="17" t="s">
        <v>45</v>
      </c>
      <c r="E96" s="17" t="s">
        <v>145</v>
      </c>
      <c r="F96" s="15">
        <f>'8'!G470</f>
        <v>52.8</v>
      </c>
      <c r="G96" s="15">
        <f>'8'!H470</f>
        <v>0</v>
      </c>
      <c r="H96" s="15">
        <f>'8'!I470</f>
        <v>0</v>
      </c>
    </row>
    <row r="97" spans="1:8" s="10" customFormat="1" ht="37.5">
      <c r="A97" s="35" t="s">
        <v>359</v>
      </c>
      <c r="B97" s="18" t="s">
        <v>357</v>
      </c>
      <c r="C97" s="18">
        <v>300</v>
      </c>
      <c r="D97" s="17" t="s">
        <v>45</v>
      </c>
      <c r="E97" s="17" t="s">
        <v>145</v>
      </c>
      <c r="F97" s="15">
        <f>'8'!G471</f>
        <v>552.6</v>
      </c>
      <c r="G97" s="15">
        <f>'8'!H471</f>
        <v>418</v>
      </c>
      <c r="H97" s="15">
        <f>'8'!I471</f>
        <v>414.9</v>
      </c>
    </row>
    <row r="98" spans="1:8" s="10" customFormat="1" ht="131.25">
      <c r="A98" s="35" t="s">
        <v>438</v>
      </c>
      <c r="B98" s="18" t="s">
        <v>435</v>
      </c>
      <c r="C98" s="18">
        <v>100</v>
      </c>
      <c r="D98" s="17" t="s">
        <v>45</v>
      </c>
      <c r="E98" s="17" t="s">
        <v>145</v>
      </c>
      <c r="F98" s="15">
        <f>'8'!G472</f>
        <v>0</v>
      </c>
      <c r="G98" s="15">
        <f>'8'!H472</f>
        <v>138.69999999999999</v>
      </c>
      <c r="H98" s="15">
        <f>'8'!I472</f>
        <v>142.19999999999999</v>
      </c>
    </row>
    <row r="99" spans="1:8" s="10" customFormat="1" ht="75">
      <c r="A99" s="35" t="s">
        <v>437</v>
      </c>
      <c r="B99" s="18" t="s">
        <v>435</v>
      </c>
      <c r="C99" s="18">
        <v>200</v>
      </c>
      <c r="D99" s="17" t="s">
        <v>45</v>
      </c>
      <c r="E99" s="17" t="s">
        <v>145</v>
      </c>
      <c r="F99" s="15">
        <f>'8'!G473</f>
        <v>86.3</v>
      </c>
      <c r="G99" s="15">
        <f>'8'!H473</f>
        <v>60.1</v>
      </c>
      <c r="H99" s="15">
        <f>'8'!I473</f>
        <v>0</v>
      </c>
    </row>
    <row r="100" spans="1:8" s="10" customFormat="1" ht="56.25">
      <c r="A100" s="35" t="s">
        <v>436</v>
      </c>
      <c r="B100" s="37" t="s">
        <v>435</v>
      </c>
      <c r="C100" s="37">
        <v>300</v>
      </c>
      <c r="D100" s="36" t="s">
        <v>45</v>
      </c>
      <c r="E100" s="36" t="s">
        <v>145</v>
      </c>
      <c r="F100" s="15">
        <f>'8'!G474</f>
        <v>58.2</v>
      </c>
      <c r="G100" s="15">
        <f>'8'!H474</f>
        <v>0</v>
      </c>
      <c r="H100" s="15">
        <f>'8'!I474</f>
        <v>0</v>
      </c>
    </row>
    <row r="101" spans="1:8" s="10" customFormat="1" ht="37.5">
      <c r="A101" s="35" t="s">
        <v>791</v>
      </c>
      <c r="B101" s="37" t="s">
        <v>435</v>
      </c>
      <c r="C101" s="37">
        <v>600</v>
      </c>
      <c r="D101" s="36" t="s">
        <v>45</v>
      </c>
      <c r="E101" s="36" t="s">
        <v>145</v>
      </c>
      <c r="F101" s="15">
        <f>'8'!G475</f>
        <v>29.8</v>
      </c>
      <c r="G101" s="15">
        <f>'8'!H475</f>
        <v>0</v>
      </c>
      <c r="H101" s="15">
        <f>'8'!I475</f>
        <v>0</v>
      </c>
    </row>
    <row r="102" spans="1:8" s="10" customFormat="1" ht="18.75">
      <c r="A102" s="7" t="s">
        <v>397</v>
      </c>
      <c r="B102" s="25" t="s">
        <v>395</v>
      </c>
      <c r="C102" s="25"/>
      <c r="D102" s="53"/>
      <c r="E102" s="53"/>
      <c r="F102" s="21">
        <f>F103</f>
        <v>248.3</v>
      </c>
      <c r="G102" s="21">
        <f t="shared" ref="G102:H102" si="19">G103</f>
        <v>0</v>
      </c>
      <c r="H102" s="21">
        <f t="shared" si="19"/>
        <v>0</v>
      </c>
    </row>
    <row r="103" spans="1:8" s="10" customFormat="1" ht="37.5">
      <c r="A103" s="4" t="s">
        <v>398</v>
      </c>
      <c r="B103" s="18" t="s">
        <v>396</v>
      </c>
      <c r="C103" s="18"/>
      <c r="D103" s="36"/>
      <c r="E103" s="36"/>
      <c r="F103" s="15">
        <f>F104+F105</f>
        <v>248.3</v>
      </c>
      <c r="G103" s="15">
        <f t="shared" ref="G103:H103" si="20">G104+G105</f>
        <v>0</v>
      </c>
      <c r="H103" s="15">
        <f t="shared" si="20"/>
        <v>0</v>
      </c>
    </row>
    <row r="104" spans="1:8" s="10" customFormat="1" ht="75">
      <c r="A104" s="35" t="s">
        <v>440</v>
      </c>
      <c r="B104" s="18" t="s">
        <v>439</v>
      </c>
      <c r="C104" s="18">
        <v>200</v>
      </c>
      <c r="D104" s="17" t="s">
        <v>45</v>
      </c>
      <c r="E104" s="17" t="s">
        <v>45</v>
      </c>
      <c r="F104" s="15">
        <f>SUM('8'!G446)</f>
        <v>0</v>
      </c>
      <c r="G104" s="15">
        <f>SUM('8'!H446)</f>
        <v>0</v>
      </c>
      <c r="H104" s="15">
        <f>SUM('8'!I446)</f>
        <v>0</v>
      </c>
    </row>
    <row r="105" spans="1:8" s="10" customFormat="1" ht="75">
      <c r="A105" s="35" t="s">
        <v>442</v>
      </c>
      <c r="B105" s="18" t="s">
        <v>441</v>
      </c>
      <c r="C105" s="18">
        <v>200</v>
      </c>
      <c r="D105" s="17" t="s">
        <v>45</v>
      </c>
      <c r="E105" s="17" t="s">
        <v>45</v>
      </c>
      <c r="F105" s="15">
        <f>SUM('8'!G447)</f>
        <v>248.3</v>
      </c>
      <c r="G105" s="15">
        <f>SUM('8'!H447)</f>
        <v>0</v>
      </c>
      <c r="H105" s="15">
        <f>SUM('8'!I447)</f>
        <v>0</v>
      </c>
    </row>
    <row r="106" spans="1:8" s="10" customFormat="1" ht="37.5">
      <c r="A106" s="7" t="s">
        <v>399</v>
      </c>
      <c r="B106" s="25" t="s">
        <v>401</v>
      </c>
      <c r="C106" s="25"/>
      <c r="D106" s="26"/>
      <c r="E106" s="26"/>
      <c r="F106" s="21">
        <f>F107</f>
        <v>49.7</v>
      </c>
      <c r="G106" s="21">
        <f t="shared" ref="G106:H106" si="21">G107</f>
        <v>0</v>
      </c>
      <c r="H106" s="21">
        <f t="shared" si="21"/>
        <v>0</v>
      </c>
    </row>
    <row r="107" spans="1:8" s="10" customFormat="1" ht="56.25">
      <c r="A107" s="4" t="s">
        <v>400</v>
      </c>
      <c r="B107" s="18" t="s">
        <v>402</v>
      </c>
      <c r="C107" s="18"/>
      <c r="D107" s="17"/>
      <c r="E107" s="17"/>
      <c r="F107" s="15">
        <f>F108+F109+F110+F111</f>
        <v>49.7</v>
      </c>
      <c r="G107" s="15">
        <f t="shared" ref="G107:H107" si="22">G108+G109+G110+G111</f>
        <v>0</v>
      </c>
      <c r="H107" s="15">
        <f t="shared" si="22"/>
        <v>0</v>
      </c>
    </row>
    <row r="108" spans="1:8" s="10" customFormat="1" ht="75">
      <c r="A108" s="35" t="s">
        <v>444</v>
      </c>
      <c r="B108" s="18" t="s">
        <v>443</v>
      </c>
      <c r="C108" s="18">
        <v>200</v>
      </c>
      <c r="D108" s="17" t="s">
        <v>45</v>
      </c>
      <c r="E108" s="17" t="s">
        <v>45</v>
      </c>
      <c r="F108" s="15">
        <f>SUM('8'!G450)</f>
        <v>0</v>
      </c>
      <c r="G108" s="15">
        <f>SUM('8'!H450)</f>
        <v>0</v>
      </c>
      <c r="H108" s="15">
        <f>SUM('8'!I450)</f>
        <v>0</v>
      </c>
    </row>
    <row r="109" spans="1:8" s="10" customFormat="1" ht="93.75">
      <c r="A109" s="4" t="s">
        <v>647</v>
      </c>
      <c r="B109" s="18" t="s">
        <v>646</v>
      </c>
      <c r="C109" s="18">
        <v>200</v>
      </c>
      <c r="D109" s="17" t="s">
        <v>45</v>
      </c>
      <c r="E109" s="17" t="s">
        <v>174</v>
      </c>
      <c r="F109" s="15">
        <f>SUM('8'!G424)</f>
        <v>0</v>
      </c>
      <c r="G109" s="15">
        <f>SUM('8'!H424)</f>
        <v>0</v>
      </c>
      <c r="H109" s="15">
        <f>SUM('8'!I424)</f>
        <v>0</v>
      </c>
    </row>
    <row r="110" spans="1:8" s="10" customFormat="1" ht="56.25">
      <c r="A110" s="4" t="s">
        <v>743</v>
      </c>
      <c r="B110" s="18" t="s">
        <v>646</v>
      </c>
      <c r="C110" s="18">
        <v>600</v>
      </c>
      <c r="D110" s="17" t="s">
        <v>45</v>
      </c>
      <c r="E110" s="17" t="s">
        <v>174</v>
      </c>
      <c r="F110" s="15">
        <f>SUM('8'!G425)</f>
        <v>0</v>
      </c>
      <c r="G110" s="15">
        <f>SUM('8'!H425)</f>
        <v>0</v>
      </c>
      <c r="H110" s="15">
        <f>SUM('8'!I425)</f>
        <v>0</v>
      </c>
    </row>
    <row r="111" spans="1:8" s="10" customFormat="1" ht="56.25">
      <c r="A111" s="4" t="s">
        <v>743</v>
      </c>
      <c r="B111" s="18" t="s">
        <v>646</v>
      </c>
      <c r="C111" s="18">
        <v>600</v>
      </c>
      <c r="D111" s="17" t="s">
        <v>45</v>
      </c>
      <c r="E111" s="17" t="s">
        <v>46</v>
      </c>
      <c r="F111" s="15">
        <f>SUM('8'!G438)</f>
        <v>49.7</v>
      </c>
      <c r="G111" s="15"/>
      <c r="H111" s="15"/>
    </row>
    <row r="112" spans="1:8" s="10" customFormat="1" ht="37.5">
      <c r="A112" s="7" t="s">
        <v>404</v>
      </c>
      <c r="B112" s="25" t="s">
        <v>403</v>
      </c>
      <c r="C112" s="25"/>
      <c r="D112" s="26"/>
      <c r="E112" s="26"/>
      <c r="F112" s="21">
        <f>F113</f>
        <v>12702.9</v>
      </c>
      <c r="G112" s="21">
        <f t="shared" ref="G112:H112" si="23">G113</f>
        <v>11639</v>
      </c>
      <c r="H112" s="21">
        <f t="shared" si="23"/>
        <v>13512.9</v>
      </c>
    </row>
    <row r="113" spans="1:8" s="10" customFormat="1" ht="56.25">
      <c r="A113" s="4" t="s">
        <v>538</v>
      </c>
      <c r="B113" s="18" t="s">
        <v>405</v>
      </c>
      <c r="C113" s="18"/>
      <c r="D113" s="17"/>
      <c r="E113" s="17"/>
      <c r="F113" s="15">
        <f>F114+F115</f>
        <v>12702.9</v>
      </c>
      <c r="G113" s="15">
        <f t="shared" ref="G113:H113" si="24">G114+G115</f>
        <v>11639</v>
      </c>
      <c r="H113" s="15">
        <f t="shared" si="24"/>
        <v>13512.9</v>
      </c>
    </row>
    <row r="114" spans="1:8" s="10" customFormat="1" ht="131.25">
      <c r="A114" s="35" t="s">
        <v>56</v>
      </c>
      <c r="B114" s="18" t="s">
        <v>450</v>
      </c>
      <c r="C114" s="18">
        <v>100</v>
      </c>
      <c r="D114" s="17" t="s">
        <v>45</v>
      </c>
      <c r="E114" s="17" t="s">
        <v>145</v>
      </c>
      <c r="F114" s="15">
        <f>SUM('8'!G478)</f>
        <v>12345.1</v>
      </c>
      <c r="G114" s="15">
        <f>SUM('8'!H478)</f>
        <v>11639</v>
      </c>
      <c r="H114" s="15">
        <f>SUM('8'!I478)</f>
        <v>13512.9</v>
      </c>
    </row>
    <row r="115" spans="1:8" s="10" customFormat="1" ht="93.75">
      <c r="A115" s="35" t="s">
        <v>451</v>
      </c>
      <c r="B115" s="18" t="s">
        <v>450</v>
      </c>
      <c r="C115" s="18">
        <v>200</v>
      </c>
      <c r="D115" s="17" t="s">
        <v>45</v>
      </c>
      <c r="E115" s="17" t="s">
        <v>145</v>
      </c>
      <c r="F115" s="15">
        <f>SUM('8'!G479)</f>
        <v>357.8</v>
      </c>
      <c r="G115" s="15">
        <f>SUM('8'!H479)</f>
        <v>0</v>
      </c>
      <c r="H115" s="15">
        <f>SUM('8'!I479)</f>
        <v>0</v>
      </c>
    </row>
    <row r="116" spans="1:8" s="10" customFormat="1" ht="56.25">
      <c r="A116" s="7" t="s">
        <v>407</v>
      </c>
      <c r="B116" s="25" t="s">
        <v>406</v>
      </c>
      <c r="C116" s="25"/>
      <c r="D116" s="26"/>
      <c r="E116" s="26"/>
      <c r="F116" s="21">
        <f>F117</f>
        <v>6629.2</v>
      </c>
      <c r="G116" s="21">
        <f t="shared" ref="G116:H116" si="25">G117</f>
        <v>3920</v>
      </c>
      <c r="H116" s="21">
        <f t="shared" si="25"/>
        <v>3560.2</v>
      </c>
    </row>
    <row r="117" spans="1:8" s="10" customFormat="1" ht="37.5">
      <c r="A117" s="4" t="s">
        <v>408</v>
      </c>
      <c r="B117" s="18" t="s">
        <v>409</v>
      </c>
      <c r="C117" s="18"/>
      <c r="D117" s="17"/>
      <c r="E117" s="17"/>
      <c r="F117" s="15">
        <f>F118+F120+F121+F122+F119</f>
        <v>6629.2</v>
      </c>
      <c r="G117" s="15">
        <f>G118+G120+G121+G122</f>
        <v>3920</v>
      </c>
      <c r="H117" s="15">
        <f>H118+H120+H121+H122</f>
        <v>3560.2</v>
      </c>
    </row>
    <row r="118" spans="1:8" s="10" customFormat="1" ht="93.75">
      <c r="A118" s="4" t="s">
        <v>752</v>
      </c>
      <c r="B118" s="18" t="s">
        <v>753</v>
      </c>
      <c r="C118" s="18">
        <v>100</v>
      </c>
      <c r="D118" s="17" t="s">
        <v>45</v>
      </c>
      <c r="E118" s="17" t="s">
        <v>145</v>
      </c>
      <c r="F118" s="15">
        <f>'8'!G482</f>
        <v>135.69999999999999</v>
      </c>
      <c r="G118" s="15">
        <f>'8'!H482</f>
        <v>0</v>
      </c>
      <c r="H118" s="15">
        <f>'8'!I482</f>
        <v>0</v>
      </c>
    </row>
    <row r="119" spans="1:8" s="10" customFormat="1" ht="56.25">
      <c r="A119" s="4" t="s">
        <v>737</v>
      </c>
      <c r="B119" s="18" t="s">
        <v>754</v>
      </c>
      <c r="C119" s="18">
        <v>200</v>
      </c>
      <c r="D119" s="17" t="s">
        <v>45</v>
      </c>
      <c r="E119" s="17" t="s">
        <v>145</v>
      </c>
      <c r="F119" s="15">
        <f>'8'!G483</f>
        <v>286.8</v>
      </c>
      <c r="G119" s="15">
        <f>'8'!H483</f>
        <v>0</v>
      </c>
      <c r="H119" s="15">
        <f>'8'!I483</f>
        <v>0</v>
      </c>
    </row>
    <row r="120" spans="1:8" s="10" customFormat="1" ht="112.5">
      <c r="A120" s="35" t="s">
        <v>447</v>
      </c>
      <c r="B120" s="18" t="s">
        <v>446</v>
      </c>
      <c r="C120" s="18">
        <v>100</v>
      </c>
      <c r="D120" s="17" t="s">
        <v>45</v>
      </c>
      <c r="E120" s="17" t="s">
        <v>145</v>
      </c>
      <c r="F120" s="15">
        <f>SUM('8'!G484)</f>
        <v>3362.7</v>
      </c>
      <c r="G120" s="15">
        <f>SUM('8'!H484)</f>
        <v>3164</v>
      </c>
      <c r="H120" s="15">
        <f>SUM('8'!I484)</f>
        <v>3196</v>
      </c>
    </row>
    <row r="121" spans="1:8" s="10" customFormat="1" ht="93.75">
      <c r="A121" s="35" t="s">
        <v>448</v>
      </c>
      <c r="B121" s="18" t="s">
        <v>446</v>
      </c>
      <c r="C121" s="18">
        <v>200</v>
      </c>
      <c r="D121" s="17" t="s">
        <v>45</v>
      </c>
      <c r="E121" s="17" t="s">
        <v>145</v>
      </c>
      <c r="F121" s="15">
        <f>SUM('8'!G485)</f>
        <v>2844</v>
      </c>
      <c r="G121" s="15">
        <f>SUM('8'!H485)</f>
        <v>756</v>
      </c>
      <c r="H121" s="15">
        <f>SUM('8'!I485)</f>
        <v>364.2</v>
      </c>
    </row>
    <row r="122" spans="1:8" s="10" customFormat="1" ht="37.5">
      <c r="A122" s="35" t="s">
        <v>449</v>
      </c>
      <c r="B122" s="18" t="s">
        <v>446</v>
      </c>
      <c r="C122" s="18">
        <v>800</v>
      </c>
      <c r="D122" s="17" t="s">
        <v>45</v>
      </c>
      <c r="E122" s="17" t="s">
        <v>145</v>
      </c>
      <c r="F122" s="15">
        <f>SUM('8'!G486)</f>
        <v>0</v>
      </c>
      <c r="G122" s="15">
        <f>SUM('8'!H486)</f>
        <v>0</v>
      </c>
      <c r="H122" s="15">
        <f>SUM('8'!I486)</f>
        <v>0</v>
      </c>
    </row>
    <row r="123" spans="1:8" s="10" customFormat="1" ht="37.5">
      <c r="A123" s="7" t="s">
        <v>313</v>
      </c>
      <c r="B123" s="32" t="s">
        <v>309</v>
      </c>
      <c r="C123" s="18"/>
      <c r="D123" s="23"/>
      <c r="E123" s="23"/>
      <c r="F123" s="21">
        <f>F132+F135+F124+F126+F128+F130</f>
        <v>12423.1</v>
      </c>
      <c r="G123" s="21">
        <f>G132+G135+G124+G126+G128+G130</f>
        <v>13023.800000000001</v>
      </c>
      <c r="H123" s="21">
        <f>H132+H135+H124+H126+H128+H130</f>
        <v>13537.3</v>
      </c>
    </row>
    <row r="124" spans="1:8" s="10" customFormat="1" ht="93.75">
      <c r="A124" s="4" t="s">
        <v>371</v>
      </c>
      <c r="B124" s="18" t="s">
        <v>363</v>
      </c>
      <c r="C124" s="18"/>
      <c r="D124" s="17"/>
      <c r="E124" s="17"/>
      <c r="F124" s="21">
        <f>F125</f>
        <v>0</v>
      </c>
      <c r="G124" s="21">
        <f t="shared" ref="G124:H124" si="26">G125</f>
        <v>0</v>
      </c>
      <c r="H124" s="21">
        <f t="shared" si="26"/>
        <v>0</v>
      </c>
    </row>
    <row r="125" spans="1:8" s="10" customFormat="1" ht="75">
      <c r="A125" s="4" t="s">
        <v>379</v>
      </c>
      <c r="B125" s="18" t="s">
        <v>367</v>
      </c>
      <c r="C125" s="18">
        <v>300</v>
      </c>
      <c r="D125" s="17" t="s">
        <v>210</v>
      </c>
      <c r="E125" s="17" t="s">
        <v>118</v>
      </c>
      <c r="F125" s="21">
        <f>SUM('8'!G492)</f>
        <v>0</v>
      </c>
      <c r="G125" s="21">
        <f>SUM('8'!H492)</f>
        <v>0</v>
      </c>
      <c r="H125" s="21">
        <f>SUM('8'!I492)</f>
        <v>0</v>
      </c>
    </row>
    <row r="126" spans="1:8" s="10" customFormat="1" ht="75">
      <c r="A126" s="8" t="s">
        <v>372</v>
      </c>
      <c r="B126" s="18" t="s">
        <v>364</v>
      </c>
      <c r="C126" s="18"/>
      <c r="D126" s="17"/>
      <c r="E126" s="17"/>
      <c r="F126" s="21">
        <f>F127</f>
        <v>1172.5</v>
      </c>
      <c r="G126" s="21">
        <f t="shared" ref="G126:H126" si="27">G127</f>
        <v>1287.4000000000001</v>
      </c>
      <c r="H126" s="21">
        <f t="shared" si="27"/>
        <v>1232.9000000000001</v>
      </c>
    </row>
    <row r="127" spans="1:8" s="10" customFormat="1" ht="56.25">
      <c r="A127" s="31" t="s">
        <v>378</v>
      </c>
      <c r="B127" s="18" t="s">
        <v>368</v>
      </c>
      <c r="C127" s="18">
        <v>300</v>
      </c>
      <c r="D127" s="17" t="s">
        <v>210</v>
      </c>
      <c r="E127" s="17" t="s">
        <v>118</v>
      </c>
      <c r="F127" s="21">
        <f>SUM('8'!G494)</f>
        <v>1172.5</v>
      </c>
      <c r="G127" s="21">
        <f>SUM('8'!H494)</f>
        <v>1287.4000000000001</v>
      </c>
      <c r="H127" s="21">
        <f>SUM('8'!I494)</f>
        <v>1232.9000000000001</v>
      </c>
    </row>
    <row r="128" spans="1:8" s="10" customFormat="1" ht="75">
      <c r="A128" s="8" t="s">
        <v>373</v>
      </c>
      <c r="B128" s="18" t="s">
        <v>365</v>
      </c>
      <c r="C128" s="18"/>
      <c r="D128" s="17"/>
      <c r="E128" s="17"/>
      <c r="F128" s="21">
        <f>F129</f>
        <v>9096.9</v>
      </c>
      <c r="G128" s="21">
        <f t="shared" ref="G128:H128" si="28">G129</f>
        <v>9551.7000000000007</v>
      </c>
      <c r="H128" s="21">
        <f t="shared" si="28"/>
        <v>10029.299999999999</v>
      </c>
    </row>
    <row r="129" spans="1:8" s="10" customFormat="1" ht="56.25">
      <c r="A129" s="31" t="s">
        <v>377</v>
      </c>
      <c r="B129" s="18" t="s">
        <v>369</v>
      </c>
      <c r="C129" s="18">
        <v>300</v>
      </c>
      <c r="D129" s="17" t="s">
        <v>210</v>
      </c>
      <c r="E129" s="17" t="s">
        <v>118</v>
      </c>
      <c r="F129" s="21">
        <f>SUM('8'!G496)</f>
        <v>9096.9</v>
      </c>
      <c r="G129" s="21">
        <f>SUM('8'!H496)</f>
        <v>9551.7000000000007</v>
      </c>
      <c r="H129" s="21">
        <f>SUM('8'!I496)</f>
        <v>10029.299999999999</v>
      </c>
    </row>
    <row r="130" spans="1:8" s="10" customFormat="1" ht="75">
      <c r="A130" s="8" t="s">
        <v>374</v>
      </c>
      <c r="B130" s="18" t="s">
        <v>366</v>
      </c>
      <c r="C130" s="18"/>
      <c r="D130" s="17"/>
      <c r="E130" s="17"/>
      <c r="F130" s="21">
        <f>F131</f>
        <v>940.7</v>
      </c>
      <c r="G130" s="21">
        <f t="shared" ref="G130:H130" si="29">G131</f>
        <v>987.7</v>
      </c>
      <c r="H130" s="21">
        <f t="shared" si="29"/>
        <v>1037.0999999999999</v>
      </c>
    </row>
    <row r="131" spans="1:8" s="10" customFormat="1" ht="56.25">
      <c r="A131" s="4" t="s">
        <v>649</v>
      </c>
      <c r="B131" s="18" t="s">
        <v>370</v>
      </c>
      <c r="C131" s="18">
        <v>100</v>
      </c>
      <c r="D131" s="17" t="s">
        <v>210</v>
      </c>
      <c r="E131" s="17" t="s">
        <v>118</v>
      </c>
      <c r="F131" s="21">
        <f>SUM('8'!G498)</f>
        <v>940.7</v>
      </c>
      <c r="G131" s="21">
        <f>SUM('8'!H498)</f>
        <v>987.7</v>
      </c>
      <c r="H131" s="21">
        <f>SUM('8'!I498)</f>
        <v>1037.0999999999999</v>
      </c>
    </row>
    <row r="132" spans="1:8" s="10" customFormat="1" ht="75">
      <c r="A132" s="4" t="s">
        <v>326</v>
      </c>
      <c r="B132" s="18" t="s">
        <v>314</v>
      </c>
      <c r="C132" s="18"/>
      <c r="D132" s="22"/>
      <c r="E132" s="22"/>
      <c r="F132" s="15">
        <f>F133+F134</f>
        <v>1055</v>
      </c>
      <c r="G132" s="15">
        <f t="shared" ref="G132:H132" si="30">G133+G134</f>
        <v>1039</v>
      </c>
      <c r="H132" s="15">
        <f t="shared" si="30"/>
        <v>1080</v>
      </c>
    </row>
    <row r="133" spans="1:8" s="10" customFormat="1" ht="150">
      <c r="A133" s="4" t="s">
        <v>320</v>
      </c>
      <c r="B133" s="18" t="s">
        <v>315</v>
      </c>
      <c r="C133" s="18">
        <v>100</v>
      </c>
      <c r="D133" s="17" t="s">
        <v>9</v>
      </c>
      <c r="E133" s="17" t="s">
        <v>136</v>
      </c>
      <c r="F133" s="15">
        <f>SUM('8'!G341)</f>
        <v>935.4</v>
      </c>
      <c r="G133" s="15">
        <f>SUM('8'!H341)</f>
        <v>847.6</v>
      </c>
      <c r="H133" s="15">
        <f>SUM('8'!I341)</f>
        <v>881.5</v>
      </c>
    </row>
    <row r="134" spans="1:8" s="10" customFormat="1" ht="93.75">
      <c r="A134" s="4" t="s">
        <v>321</v>
      </c>
      <c r="B134" s="18" t="s">
        <v>315</v>
      </c>
      <c r="C134" s="18">
        <v>200</v>
      </c>
      <c r="D134" s="17" t="s">
        <v>9</v>
      </c>
      <c r="E134" s="17" t="s">
        <v>136</v>
      </c>
      <c r="F134" s="15">
        <f>SUM('8'!G342)</f>
        <v>119.6</v>
      </c>
      <c r="G134" s="15">
        <f>SUM('8'!H342)</f>
        <v>191.4</v>
      </c>
      <c r="H134" s="15">
        <f>SUM('8'!I342)</f>
        <v>198.5</v>
      </c>
    </row>
    <row r="135" spans="1:8" s="10" customFormat="1" ht="37.5">
      <c r="A135" s="8" t="s">
        <v>502</v>
      </c>
      <c r="B135" s="18" t="s">
        <v>380</v>
      </c>
      <c r="C135" s="18"/>
      <c r="D135" s="17"/>
      <c r="E135" s="17"/>
      <c r="F135" s="15">
        <f>F136</f>
        <v>158</v>
      </c>
      <c r="G135" s="15">
        <f t="shared" ref="G135:H135" si="31">G136</f>
        <v>158</v>
      </c>
      <c r="H135" s="15">
        <f t="shared" si="31"/>
        <v>158</v>
      </c>
    </row>
    <row r="136" spans="1:8" s="10" customFormat="1" ht="93.75">
      <c r="A136" s="31" t="s">
        <v>792</v>
      </c>
      <c r="B136" s="18" t="s">
        <v>376</v>
      </c>
      <c r="C136" s="18">
        <v>300</v>
      </c>
      <c r="D136" s="17" t="s">
        <v>210</v>
      </c>
      <c r="E136" s="17" t="s">
        <v>118</v>
      </c>
      <c r="F136" s="15">
        <f>SUM('8'!G500)</f>
        <v>158</v>
      </c>
      <c r="G136" s="15">
        <f>SUM('8'!H500)</f>
        <v>158</v>
      </c>
      <c r="H136" s="15">
        <f>SUM('8'!I500)</f>
        <v>158</v>
      </c>
    </row>
    <row r="137" spans="1:8" s="10" customFormat="1" ht="93.75">
      <c r="A137" s="6" t="s">
        <v>493</v>
      </c>
      <c r="B137" s="99" t="s">
        <v>268</v>
      </c>
      <c r="C137" s="99"/>
      <c r="D137" s="22"/>
      <c r="E137" s="22"/>
      <c r="F137" s="14">
        <f>SUM(F152+F161+F148+F138+F173)</f>
        <v>315379.09999999998</v>
      </c>
      <c r="G137" s="14">
        <f>SUM(G152+G161+G148+G138+G173)</f>
        <v>86700.49000000002</v>
      </c>
      <c r="H137" s="14">
        <f>SUM(H152+H161+H148+H138+H173)</f>
        <v>78215.700000000012</v>
      </c>
    </row>
    <row r="138" spans="1:8" s="10" customFormat="1" ht="19.5">
      <c r="A138" s="7" t="s">
        <v>272</v>
      </c>
      <c r="B138" s="34" t="s">
        <v>269</v>
      </c>
      <c r="C138" s="34"/>
      <c r="D138" s="23"/>
      <c r="E138" s="23"/>
      <c r="F138" s="21">
        <f>SUM(F141+F139)</f>
        <v>178145.6</v>
      </c>
      <c r="G138" s="21">
        <f>SUM(G141+G139)</f>
        <v>15417.6</v>
      </c>
      <c r="H138" s="21">
        <f>SUM(H141+H139)</f>
        <v>3230.1</v>
      </c>
    </row>
    <row r="139" spans="1:8" s="10" customFormat="1" ht="56.25">
      <c r="A139" s="4" t="s">
        <v>273</v>
      </c>
      <c r="B139" s="18" t="s">
        <v>270</v>
      </c>
      <c r="C139" s="18"/>
      <c r="D139" s="23"/>
      <c r="E139" s="23"/>
      <c r="F139" s="21">
        <f>SUM(F140)</f>
        <v>1701</v>
      </c>
      <c r="G139" s="21">
        <f t="shared" ref="G139:H139" si="32">SUM(G140)</f>
        <v>3155.9</v>
      </c>
      <c r="H139" s="21">
        <f t="shared" si="32"/>
        <v>3230.1</v>
      </c>
    </row>
    <row r="140" spans="1:8" s="10" customFormat="1" ht="37.5">
      <c r="A140" s="4" t="s">
        <v>274</v>
      </c>
      <c r="B140" s="18" t="s">
        <v>271</v>
      </c>
      <c r="C140" s="18">
        <v>300</v>
      </c>
      <c r="D140" s="17" t="s">
        <v>210</v>
      </c>
      <c r="E140" s="17" t="s">
        <v>46</v>
      </c>
      <c r="F140" s="21">
        <f>SUM('8'!G236)</f>
        <v>1701</v>
      </c>
      <c r="G140" s="21">
        <f>SUM('8'!H236)</f>
        <v>3155.9</v>
      </c>
      <c r="H140" s="21">
        <f>SUM('8'!I236)</f>
        <v>3230.1</v>
      </c>
    </row>
    <row r="141" spans="1:8" s="10" customFormat="1" ht="75">
      <c r="A141" s="4" t="s">
        <v>277</v>
      </c>
      <c r="B141" s="29" t="s">
        <v>276</v>
      </c>
      <c r="C141" s="29"/>
      <c r="D141" s="22"/>
      <c r="E141" s="22"/>
      <c r="F141" s="15">
        <f>SUM(F146+F147+F142+F145+F143+F144)</f>
        <v>176444.6</v>
      </c>
      <c r="G141" s="15">
        <f>SUM(G146+G147+G142+G145+G143+G144)</f>
        <v>12261.7</v>
      </c>
      <c r="H141" s="15">
        <f>SUM(H146+H147+H142+H145+H143+H144)</f>
        <v>0</v>
      </c>
    </row>
    <row r="142" spans="1:8" s="10" customFormat="1" ht="37.5">
      <c r="A142" s="4" t="s">
        <v>793</v>
      </c>
      <c r="B142" s="18" t="s">
        <v>678</v>
      </c>
      <c r="C142" s="18">
        <v>500</v>
      </c>
      <c r="D142" s="17" t="s">
        <v>153</v>
      </c>
      <c r="E142" s="17" t="s">
        <v>174</v>
      </c>
      <c r="F142" s="15">
        <f>SUM('8'!G171)</f>
        <v>16610.599999999999</v>
      </c>
      <c r="G142" s="15">
        <f>SUM('8'!H171)</f>
        <v>2559.6999999999998</v>
      </c>
      <c r="H142" s="15">
        <f>SUM('8'!I171)</f>
        <v>0</v>
      </c>
    </row>
    <row r="143" spans="1:8" s="10" customFormat="1" ht="56.25">
      <c r="A143" s="4" t="s">
        <v>794</v>
      </c>
      <c r="B143" s="29" t="s">
        <v>705</v>
      </c>
      <c r="C143" s="29">
        <v>500</v>
      </c>
      <c r="D143" s="30" t="s">
        <v>153</v>
      </c>
      <c r="E143" s="30" t="s">
        <v>174</v>
      </c>
      <c r="F143" s="15">
        <f>'8'!G172</f>
        <v>0</v>
      </c>
      <c r="G143" s="15">
        <f>'8'!H172</f>
        <v>0</v>
      </c>
      <c r="H143" s="15">
        <f>'8'!I172</f>
        <v>0</v>
      </c>
    </row>
    <row r="144" spans="1:8" s="10" customFormat="1" ht="18.75">
      <c r="A144" s="4" t="s">
        <v>817</v>
      </c>
      <c r="B144" s="29" t="s">
        <v>706</v>
      </c>
      <c r="C144" s="29">
        <v>500</v>
      </c>
      <c r="D144" s="30" t="s">
        <v>153</v>
      </c>
      <c r="E144" s="30" t="s">
        <v>174</v>
      </c>
      <c r="F144" s="15">
        <f>'8'!G173</f>
        <v>0</v>
      </c>
      <c r="G144" s="15">
        <f>'8'!H173</f>
        <v>9702</v>
      </c>
      <c r="H144" s="15">
        <f>'8'!I173</f>
        <v>0</v>
      </c>
    </row>
    <row r="145" spans="1:8" s="10" customFormat="1" ht="37.5">
      <c r="A145" s="4" t="s">
        <v>795</v>
      </c>
      <c r="B145" s="29" t="s">
        <v>693</v>
      </c>
      <c r="C145" s="29">
        <v>500</v>
      </c>
      <c r="D145" s="30" t="s">
        <v>153</v>
      </c>
      <c r="E145" s="30" t="s">
        <v>153</v>
      </c>
      <c r="F145" s="15">
        <f>SUM('8'!G191)</f>
        <v>27156.5</v>
      </c>
      <c r="G145" s="15">
        <f>SUM('8'!H191)</f>
        <v>0</v>
      </c>
      <c r="H145" s="15">
        <f>SUM('8'!I191)</f>
        <v>0</v>
      </c>
    </row>
    <row r="146" spans="1:8" s="10" customFormat="1" ht="75">
      <c r="A146" s="4" t="s">
        <v>796</v>
      </c>
      <c r="B146" s="75" t="s">
        <v>623</v>
      </c>
      <c r="C146" s="29">
        <v>500</v>
      </c>
      <c r="D146" s="30" t="s">
        <v>153</v>
      </c>
      <c r="E146" s="30" t="s">
        <v>153</v>
      </c>
      <c r="F146" s="15">
        <f>SUM('8'!G193)</f>
        <v>132651.9</v>
      </c>
      <c r="G146" s="15">
        <f>SUM('8'!H193)</f>
        <v>0</v>
      </c>
      <c r="H146" s="15">
        <f>SUM('8'!I193)</f>
        <v>0</v>
      </c>
    </row>
    <row r="147" spans="1:8" s="10" customFormat="1" ht="75">
      <c r="A147" s="4" t="s">
        <v>526</v>
      </c>
      <c r="B147" s="18" t="s">
        <v>525</v>
      </c>
      <c r="C147" s="18">
        <v>200</v>
      </c>
      <c r="D147" s="17" t="s">
        <v>118</v>
      </c>
      <c r="E147" s="17" t="s">
        <v>183</v>
      </c>
      <c r="F147" s="15">
        <f>'8'!G132</f>
        <v>25.6</v>
      </c>
      <c r="G147" s="15">
        <f>'8'!H132</f>
        <v>0</v>
      </c>
      <c r="H147" s="15">
        <f>'8'!I132</f>
        <v>0</v>
      </c>
    </row>
    <row r="148" spans="1:8" s="10" customFormat="1" ht="56.25">
      <c r="A148" s="7" t="s">
        <v>282</v>
      </c>
      <c r="B148" s="34" t="s">
        <v>278</v>
      </c>
      <c r="C148" s="25"/>
      <c r="D148" s="23"/>
      <c r="E148" s="23"/>
      <c r="F148" s="21">
        <f>SUM(F149)</f>
        <v>8353.9</v>
      </c>
      <c r="G148" s="21">
        <f t="shared" ref="G148:H148" si="33">SUM(G149)</f>
        <v>5035.49</v>
      </c>
      <c r="H148" s="21">
        <f t="shared" si="33"/>
        <v>7212.2000000000007</v>
      </c>
    </row>
    <row r="149" spans="1:8" s="10" customFormat="1" ht="75">
      <c r="A149" s="4" t="s">
        <v>503</v>
      </c>
      <c r="B149" s="29" t="s">
        <v>279</v>
      </c>
      <c r="C149" s="18"/>
      <c r="D149" s="22"/>
      <c r="E149" s="22"/>
      <c r="F149" s="15">
        <f>SUM(F150:F151)</f>
        <v>8353.9</v>
      </c>
      <c r="G149" s="15">
        <f t="shared" ref="G149:H149" si="34">SUM(G150:G151)</f>
        <v>5035.49</v>
      </c>
      <c r="H149" s="15">
        <f t="shared" si="34"/>
        <v>7212.2000000000007</v>
      </c>
    </row>
    <row r="150" spans="1:8" s="10" customFormat="1" ht="93.75">
      <c r="A150" s="4" t="s">
        <v>797</v>
      </c>
      <c r="B150" s="29" t="s">
        <v>281</v>
      </c>
      <c r="C150" s="18">
        <v>500</v>
      </c>
      <c r="D150" s="17" t="s">
        <v>153</v>
      </c>
      <c r="E150" s="17" t="s">
        <v>46</v>
      </c>
      <c r="F150" s="15">
        <f>SUM('8'!G181)</f>
        <v>5334.5</v>
      </c>
      <c r="G150" s="15">
        <f>SUM('8'!H181)</f>
        <v>2016.09</v>
      </c>
      <c r="H150" s="15">
        <f>SUM('8'!I181)</f>
        <v>4192.8</v>
      </c>
    </row>
    <row r="151" spans="1:8" s="10" customFormat="1" ht="93.75">
      <c r="A151" s="4" t="s">
        <v>798</v>
      </c>
      <c r="B151" s="29" t="s">
        <v>280</v>
      </c>
      <c r="C151" s="18">
        <v>500</v>
      </c>
      <c r="D151" s="17" t="s">
        <v>153</v>
      </c>
      <c r="E151" s="17" t="s">
        <v>46</v>
      </c>
      <c r="F151" s="15">
        <f>SUM('8'!G182)</f>
        <v>3019.4</v>
      </c>
      <c r="G151" s="15">
        <f>SUM('8'!H182)</f>
        <v>3019.4</v>
      </c>
      <c r="H151" s="15">
        <f>SUM('8'!I182)</f>
        <v>3019.4</v>
      </c>
    </row>
    <row r="152" spans="1:8" s="10" customFormat="1" ht="56.25">
      <c r="A152" s="7" t="s">
        <v>288</v>
      </c>
      <c r="B152" s="25" t="s">
        <v>284</v>
      </c>
      <c r="C152" s="25"/>
      <c r="D152" s="23"/>
      <c r="E152" s="23"/>
      <c r="F152" s="21">
        <f>SUM(F153+F158)</f>
        <v>108671.29999999999</v>
      </c>
      <c r="G152" s="21">
        <f>SUM(G153+G158)</f>
        <v>59248.200000000004</v>
      </c>
      <c r="H152" s="21">
        <f>SUM(H153+H158)</f>
        <v>61325.200000000004</v>
      </c>
    </row>
    <row r="153" spans="1:8" s="10" customFormat="1" ht="56.25">
      <c r="A153" s="4" t="s">
        <v>289</v>
      </c>
      <c r="B153" s="18" t="s">
        <v>285</v>
      </c>
      <c r="C153" s="18"/>
      <c r="D153" s="22"/>
      <c r="E153" s="22"/>
      <c r="F153" s="15">
        <f>SUM(F154:F157)</f>
        <v>104492.9</v>
      </c>
      <c r="G153" s="15">
        <f t="shared" ref="G153:H153" si="35">SUM(G154:G157)</f>
        <v>53835.4</v>
      </c>
      <c r="H153" s="15">
        <f t="shared" si="35"/>
        <v>55912.4</v>
      </c>
    </row>
    <row r="154" spans="1:8" s="10" customFormat="1" ht="75">
      <c r="A154" s="4" t="s">
        <v>799</v>
      </c>
      <c r="B154" s="18" t="s">
        <v>651</v>
      </c>
      <c r="C154" s="18">
        <v>500</v>
      </c>
      <c r="D154" s="17" t="s">
        <v>118</v>
      </c>
      <c r="E154" s="17" t="s">
        <v>145</v>
      </c>
      <c r="F154" s="15">
        <f>SUM('8'!G124)</f>
        <v>38006.5</v>
      </c>
      <c r="G154" s="15">
        <f>SUM('8'!H124)</f>
        <v>0</v>
      </c>
      <c r="H154" s="15">
        <f>SUM('8'!I124)</f>
        <v>0</v>
      </c>
    </row>
    <row r="155" spans="1:8" s="10" customFormat="1" ht="75">
      <c r="A155" s="4" t="s">
        <v>799</v>
      </c>
      <c r="B155" s="18" t="s">
        <v>286</v>
      </c>
      <c r="C155" s="18">
        <v>500</v>
      </c>
      <c r="D155" s="17" t="s">
        <v>118</v>
      </c>
      <c r="E155" s="17" t="s">
        <v>145</v>
      </c>
      <c r="F155" s="15">
        <f>SUM('8'!G125)</f>
        <v>50153.4</v>
      </c>
      <c r="G155" s="15">
        <f>SUM('8'!H125)</f>
        <v>36106.400000000001</v>
      </c>
      <c r="H155" s="15">
        <f>SUM('8'!I125)</f>
        <v>36106.400000000001</v>
      </c>
    </row>
    <row r="156" spans="1:8" s="10" customFormat="1" ht="75">
      <c r="A156" s="4" t="s">
        <v>799</v>
      </c>
      <c r="B156" s="18" t="s">
        <v>292</v>
      </c>
      <c r="C156" s="18">
        <v>500</v>
      </c>
      <c r="D156" s="17" t="s">
        <v>118</v>
      </c>
      <c r="E156" s="17" t="s">
        <v>145</v>
      </c>
      <c r="F156" s="15">
        <f>'9'!F138</f>
        <v>16182.1</v>
      </c>
      <c r="G156" s="15">
        <f>'9'!G138</f>
        <v>17729</v>
      </c>
      <c r="H156" s="15">
        <f>'9'!H138</f>
        <v>19806</v>
      </c>
    </row>
    <row r="157" spans="1:8" s="10" customFormat="1" ht="112.5">
      <c r="A157" s="4" t="s">
        <v>291</v>
      </c>
      <c r="B157" s="18" t="s">
        <v>292</v>
      </c>
      <c r="C157" s="18">
        <v>200</v>
      </c>
      <c r="D157" s="17" t="s">
        <v>118</v>
      </c>
      <c r="E157" s="17" t="s">
        <v>145</v>
      </c>
      <c r="F157" s="15">
        <f>SUM('8'!G126)</f>
        <v>150.9</v>
      </c>
      <c r="G157" s="15">
        <f>SUM('8'!H126)</f>
        <v>0</v>
      </c>
      <c r="H157" s="15">
        <f>SUM('8'!I126)</f>
        <v>0</v>
      </c>
    </row>
    <row r="158" spans="1:8" s="10" customFormat="1" ht="56.25">
      <c r="A158" s="4" t="s">
        <v>296</v>
      </c>
      <c r="B158" s="18" t="s">
        <v>294</v>
      </c>
      <c r="C158" s="18"/>
      <c r="D158" s="24"/>
      <c r="E158" s="24"/>
      <c r="F158" s="15">
        <f>SUM(F159+F160)</f>
        <v>4178.3999999999996</v>
      </c>
      <c r="G158" s="15">
        <f t="shared" ref="G158:H158" si="36">SUM(G159+G160)</f>
        <v>5412.8</v>
      </c>
      <c r="H158" s="15">
        <f t="shared" si="36"/>
        <v>5412.8</v>
      </c>
    </row>
    <row r="159" spans="1:8" s="10" customFormat="1" ht="93.75">
      <c r="A159" s="4" t="s">
        <v>700</v>
      </c>
      <c r="B159" s="18" t="s">
        <v>295</v>
      </c>
      <c r="C159" s="18">
        <v>200</v>
      </c>
      <c r="D159" s="17" t="s">
        <v>118</v>
      </c>
      <c r="E159" s="17" t="s">
        <v>67</v>
      </c>
      <c r="F159" s="15">
        <f>SUM('8'!G118)</f>
        <v>796.8</v>
      </c>
      <c r="G159" s="15">
        <f>SUM('8'!H118)</f>
        <v>4000</v>
      </c>
      <c r="H159" s="15">
        <f>SUM('8'!I118)</f>
        <v>4000</v>
      </c>
    </row>
    <row r="160" spans="1:8" s="10" customFormat="1" ht="112.5">
      <c r="A160" s="4" t="s">
        <v>714</v>
      </c>
      <c r="B160" s="18" t="s">
        <v>711</v>
      </c>
      <c r="C160" s="18">
        <v>200</v>
      </c>
      <c r="D160" s="17" t="s">
        <v>118</v>
      </c>
      <c r="E160" s="17" t="s">
        <v>67</v>
      </c>
      <c r="F160" s="15">
        <f>'8'!G119</f>
        <v>3381.6</v>
      </c>
      <c r="G160" s="15">
        <f>'8'!H119</f>
        <v>1412.8</v>
      </c>
      <c r="H160" s="15">
        <f>'8'!I119</f>
        <v>1412.8</v>
      </c>
    </row>
    <row r="161" spans="1:9" s="10" customFormat="1" ht="75">
      <c r="A161" s="7" t="s">
        <v>300</v>
      </c>
      <c r="B161" s="25" t="s">
        <v>297</v>
      </c>
      <c r="C161" s="25"/>
      <c r="D161" s="23"/>
      <c r="E161" s="23"/>
      <c r="F161" s="21">
        <f>SUM(F168+F162)</f>
        <v>20208.3</v>
      </c>
      <c r="G161" s="21">
        <f t="shared" ref="G161:H161" si="37">SUM(G168+G162)</f>
        <v>6999.2</v>
      </c>
      <c r="H161" s="21">
        <f t="shared" si="37"/>
        <v>6448.2</v>
      </c>
    </row>
    <row r="162" spans="1:9" s="10" customFormat="1" ht="18.75">
      <c r="A162" s="4" t="s">
        <v>305</v>
      </c>
      <c r="B162" s="29" t="s">
        <v>303</v>
      </c>
      <c r="C162" s="29"/>
      <c r="D162" s="22"/>
      <c r="E162" s="22"/>
      <c r="F162" s="15">
        <f>SUM(F165+F163+F166+F164+F167)</f>
        <v>17876.8</v>
      </c>
      <c r="G162" s="15">
        <f t="shared" ref="G162:H162" si="38">SUM(G165+G163+G166+G164+G167)</f>
        <v>0</v>
      </c>
      <c r="H162" s="15">
        <f t="shared" si="38"/>
        <v>0</v>
      </c>
    </row>
    <row r="163" spans="1:9" s="10" customFormat="1" ht="75">
      <c r="A163" s="56" t="s">
        <v>740</v>
      </c>
      <c r="B163" s="18" t="s">
        <v>524</v>
      </c>
      <c r="C163" s="18">
        <v>400</v>
      </c>
      <c r="D163" s="17" t="s">
        <v>19</v>
      </c>
      <c r="E163" s="17" t="s">
        <v>174</v>
      </c>
      <c r="F163" s="15">
        <f>'8'!G252</f>
        <v>17876.8</v>
      </c>
      <c r="G163" s="15">
        <f>'8'!H252</f>
        <v>0</v>
      </c>
      <c r="H163" s="15">
        <f>'8'!I252</f>
        <v>0</v>
      </c>
      <c r="I163" s="58"/>
    </row>
    <row r="164" spans="1:9" s="10" customFormat="1" ht="56.25">
      <c r="A164" s="4" t="s">
        <v>739</v>
      </c>
      <c r="B164" s="29" t="s">
        <v>524</v>
      </c>
      <c r="C164" s="29">
        <v>500</v>
      </c>
      <c r="D164" s="30" t="s">
        <v>153</v>
      </c>
      <c r="E164" s="30" t="s">
        <v>153</v>
      </c>
      <c r="F164" s="15">
        <f>SUM('8'!G196)</f>
        <v>0</v>
      </c>
      <c r="G164" s="15">
        <f>SUM('8'!H196)</f>
        <v>0</v>
      </c>
      <c r="H164" s="15">
        <f>SUM('8'!I196)</f>
        <v>0</v>
      </c>
      <c r="I164" s="58"/>
    </row>
    <row r="165" spans="1:9" s="10" customFormat="1" ht="75">
      <c r="A165" s="4" t="s">
        <v>562</v>
      </c>
      <c r="B165" s="18" t="s">
        <v>639</v>
      </c>
      <c r="C165" s="29">
        <v>400</v>
      </c>
      <c r="D165" s="30" t="s">
        <v>19</v>
      </c>
      <c r="E165" s="30" t="s">
        <v>174</v>
      </c>
      <c r="F165" s="15">
        <f>'8'!G254</f>
        <v>0</v>
      </c>
      <c r="G165" s="15">
        <f>'8'!H254</f>
        <v>0</v>
      </c>
      <c r="H165" s="15">
        <f>'8'!I254</f>
        <v>0</v>
      </c>
    </row>
    <row r="166" spans="1:9" s="10" customFormat="1" ht="75">
      <c r="A166" s="31" t="s">
        <v>562</v>
      </c>
      <c r="B166" s="29" t="s">
        <v>304</v>
      </c>
      <c r="C166" s="29">
        <v>400</v>
      </c>
      <c r="D166" s="30" t="s">
        <v>19</v>
      </c>
      <c r="E166" s="30" t="s">
        <v>174</v>
      </c>
      <c r="F166" s="15">
        <f>'8'!G510+'8'!G253</f>
        <v>0</v>
      </c>
      <c r="G166" s="15">
        <f>'8'!H510</f>
        <v>0</v>
      </c>
      <c r="H166" s="15">
        <f>'8'!I510</f>
        <v>0</v>
      </c>
    </row>
    <row r="167" spans="1:9" s="10" customFormat="1" ht="75">
      <c r="A167" s="4" t="s">
        <v>592</v>
      </c>
      <c r="B167" s="18" t="s">
        <v>304</v>
      </c>
      <c r="C167" s="18">
        <v>400</v>
      </c>
      <c r="D167" s="17" t="s">
        <v>45</v>
      </c>
      <c r="E167" s="17" t="s">
        <v>174</v>
      </c>
      <c r="F167" s="15">
        <f>SUM('8'!G420)</f>
        <v>0</v>
      </c>
      <c r="G167" s="15">
        <f>SUM('8'!H420)</f>
        <v>0</v>
      </c>
      <c r="H167" s="15">
        <f>SUM('8'!I420)</f>
        <v>0</v>
      </c>
    </row>
    <row r="168" spans="1:9" s="10" customFormat="1" ht="37.5">
      <c r="A168" s="4" t="s">
        <v>301</v>
      </c>
      <c r="B168" s="18" t="s">
        <v>298</v>
      </c>
      <c r="C168" s="18"/>
      <c r="D168" s="22"/>
      <c r="E168" s="22"/>
      <c r="F168" s="15">
        <f>F169+F170+F171+F172</f>
        <v>2331.5</v>
      </c>
      <c r="G168" s="15">
        <f t="shared" ref="G168:H168" si="39">G169+G170+G171+G172</f>
        <v>6999.2</v>
      </c>
      <c r="H168" s="15">
        <f t="shared" si="39"/>
        <v>6448.2</v>
      </c>
    </row>
    <row r="169" spans="1:9" s="10" customFormat="1" ht="37.5">
      <c r="A169" s="4" t="s">
        <v>708</v>
      </c>
      <c r="B169" s="18" t="s">
        <v>709</v>
      </c>
      <c r="C169" s="18">
        <v>500</v>
      </c>
      <c r="D169" s="102" t="s">
        <v>153</v>
      </c>
      <c r="E169" s="102" t="s">
        <v>174</v>
      </c>
      <c r="F169" s="15">
        <f>'8'!G176</f>
        <v>0</v>
      </c>
      <c r="G169" s="15">
        <f>'8'!H176</f>
        <v>3898.2</v>
      </c>
      <c r="H169" s="15">
        <f>'8'!I176</f>
        <v>3898.2</v>
      </c>
    </row>
    <row r="170" spans="1:9" s="10" customFormat="1" ht="75">
      <c r="A170" s="4" t="s">
        <v>302</v>
      </c>
      <c r="B170" s="18" t="s">
        <v>299</v>
      </c>
      <c r="C170" s="18">
        <v>200</v>
      </c>
      <c r="D170" s="17" t="s">
        <v>118</v>
      </c>
      <c r="E170" s="17" t="s">
        <v>183</v>
      </c>
      <c r="F170" s="15">
        <f>SUM('8'!G135)</f>
        <v>1334.5</v>
      </c>
      <c r="G170" s="15">
        <f>SUM('8'!H135)</f>
        <v>3101</v>
      </c>
      <c r="H170" s="15">
        <f>SUM('8'!I135)</f>
        <v>2550</v>
      </c>
    </row>
    <row r="171" spans="1:9" s="10" customFormat="1" ht="75">
      <c r="A171" s="4" t="s">
        <v>302</v>
      </c>
      <c r="B171" s="18" t="s">
        <v>299</v>
      </c>
      <c r="C171" s="18">
        <v>200</v>
      </c>
      <c r="D171" s="17" t="s">
        <v>45</v>
      </c>
      <c r="E171" s="17" t="s">
        <v>46</v>
      </c>
      <c r="F171" s="15">
        <f>'8'!G261</f>
        <v>997</v>
      </c>
      <c r="G171" s="15">
        <f>'8'!H261</f>
        <v>0</v>
      </c>
      <c r="H171" s="15">
        <f>'8'!I261</f>
        <v>0</v>
      </c>
    </row>
    <row r="172" spans="1:9" s="10" customFormat="1" ht="37.5">
      <c r="A172" s="4" t="s">
        <v>812</v>
      </c>
      <c r="B172" s="18" t="s">
        <v>600</v>
      </c>
      <c r="C172" s="18">
        <v>500</v>
      </c>
      <c r="D172" s="17" t="s">
        <v>67</v>
      </c>
      <c r="E172" s="17" t="s">
        <v>9</v>
      </c>
      <c r="F172" s="15">
        <f>'9'!F390</f>
        <v>0</v>
      </c>
      <c r="G172" s="15">
        <f>'9'!G390</f>
        <v>0</v>
      </c>
      <c r="H172" s="15">
        <f>'9'!H390</f>
        <v>0</v>
      </c>
    </row>
    <row r="173" spans="1:9" s="10" customFormat="1" ht="56.25">
      <c r="A173" s="4" t="s">
        <v>574</v>
      </c>
      <c r="B173" s="18" t="s">
        <v>573</v>
      </c>
      <c r="C173" s="18"/>
      <c r="D173" s="17" t="s">
        <v>118</v>
      </c>
      <c r="E173" s="17" t="s">
        <v>183</v>
      </c>
      <c r="F173" s="15">
        <f>F174</f>
        <v>0</v>
      </c>
      <c r="G173" s="15">
        <f t="shared" ref="G173:H174" si="40">G174</f>
        <v>0</v>
      </c>
      <c r="H173" s="15">
        <f t="shared" si="40"/>
        <v>0</v>
      </c>
    </row>
    <row r="174" spans="1:9" s="10" customFormat="1" ht="37.5">
      <c r="A174" s="4" t="s">
        <v>577</v>
      </c>
      <c r="B174" s="18" t="s">
        <v>575</v>
      </c>
      <c r="C174" s="18"/>
      <c r="D174" s="17" t="s">
        <v>118</v>
      </c>
      <c r="E174" s="17" t="s">
        <v>183</v>
      </c>
      <c r="F174" s="15">
        <f>F175</f>
        <v>0</v>
      </c>
      <c r="G174" s="15">
        <f t="shared" si="40"/>
        <v>0</v>
      </c>
      <c r="H174" s="15">
        <f t="shared" si="40"/>
        <v>0</v>
      </c>
    </row>
    <row r="175" spans="1:9" s="10" customFormat="1" ht="45" customHeight="1">
      <c r="A175" s="4" t="s">
        <v>577</v>
      </c>
      <c r="B175" s="18" t="s">
        <v>576</v>
      </c>
      <c r="C175" s="18">
        <v>500</v>
      </c>
      <c r="D175" s="17" t="s">
        <v>118</v>
      </c>
      <c r="E175" s="17" t="s">
        <v>183</v>
      </c>
      <c r="F175" s="15">
        <f>SUM('8'!G138)</f>
        <v>0</v>
      </c>
      <c r="G175" s="15">
        <f>SUM('8'!H138)</f>
        <v>0</v>
      </c>
      <c r="H175" s="15">
        <f>SUM('8'!I138)</f>
        <v>0</v>
      </c>
    </row>
    <row r="176" spans="1:9" s="10" customFormat="1" ht="75">
      <c r="A176" s="101" t="s">
        <v>472</v>
      </c>
      <c r="B176" s="99" t="s">
        <v>466</v>
      </c>
      <c r="C176" s="99"/>
      <c r="D176" s="100"/>
      <c r="E176" s="100"/>
      <c r="F176" s="14">
        <f>SUM(F177)</f>
        <v>320.2</v>
      </c>
      <c r="G176" s="14">
        <f t="shared" ref="G176:H176" si="41">SUM(G177)</f>
        <v>0</v>
      </c>
      <c r="H176" s="14">
        <f t="shared" si="41"/>
        <v>0</v>
      </c>
    </row>
    <row r="177" spans="1:8" s="10" customFormat="1" ht="56.25">
      <c r="A177" s="7" t="s">
        <v>473</v>
      </c>
      <c r="B177" s="25" t="s">
        <v>467</v>
      </c>
      <c r="C177" s="25"/>
      <c r="D177" s="26"/>
      <c r="E177" s="26"/>
      <c r="F177" s="21">
        <f>F180+F183+F185+F178</f>
        <v>320.2</v>
      </c>
      <c r="G177" s="21">
        <f t="shared" ref="G177:H177" si="42">G180+G183+G185+G178</f>
        <v>0</v>
      </c>
      <c r="H177" s="21">
        <f t="shared" si="42"/>
        <v>0</v>
      </c>
    </row>
    <row r="178" spans="1:8" s="10" customFormat="1" ht="75">
      <c r="A178" s="35" t="s">
        <v>482</v>
      </c>
      <c r="B178" s="18" t="s">
        <v>479</v>
      </c>
      <c r="C178" s="18"/>
      <c r="D178" s="17" t="s">
        <v>19</v>
      </c>
      <c r="E178" s="17" t="s">
        <v>174</v>
      </c>
      <c r="F178" s="21">
        <f>F179</f>
        <v>0</v>
      </c>
      <c r="G178" s="21">
        <f t="shared" ref="G178:H178" si="43">G179</f>
        <v>0</v>
      </c>
      <c r="H178" s="21">
        <f t="shared" si="43"/>
        <v>0</v>
      </c>
    </row>
    <row r="179" spans="1:8" s="10" customFormat="1" ht="75">
      <c r="A179" s="31" t="s">
        <v>464</v>
      </c>
      <c r="B179" s="18" t="s">
        <v>478</v>
      </c>
      <c r="C179" s="18">
        <v>200</v>
      </c>
      <c r="D179" s="17" t="s">
        <v>19</v>
      </c>
      <c r="E179" s="17" t="s">
        <v>174</v>
      </c>
      <c r="F179" s="21">
        <f>SUM('8'!G527)</f>
        <v>0</v>
      </c>
      <c r="G179" s="21">
        <f>SUM('8'!H527)</f>
        <v>0</v>
      </c>
      <c r="H179" s="21">
        <f>SUM('8'!I527)</f>
        <v>0</v>
      </c>
    </row>
    <row r="180" spans="1:8" s="10" customFormat="1" ht="75">
      <c r="A180" s="4" t="s">
        <v>481</v>
      </c>
      <c r="B180" s="18" t="s">
        <v>468</v>
      </c>
      <c r="C180" s="18"/>
      <c r="D180" s="17"/>
      <c r="E180" s="17"/>
      <c r="F180" s="15">
        <f>F181+F182</f>
        <v>284.8</v>
      </c>
      <c r="G180" s="15">
        <f t="shared" ref="G180:H180" si="44">G181+G182</f>
        <v>0</v>
      </c>
      <c r="H180" s="15">
        <f t="shared" si="44"/>
        <v>0</v>
      </c>
    </row>
    <row r="181" spans="1:8" s="10" customFormat="1" ht="112.5">
      <c r="A181" s="35" t="s">
        <v>807</v>
      </c>
      <c r="B181" s="18" t="s">
        <v>471</v>
      </c>
      <c r="C181" s="18">
        <v>200</v>
      </c>
      <c r="D181" s="17" t="s">
        <v>45</v>
      </c>
      <c r="E181" s="17" t="s">
        <v>45</v>
      </c>
      <c r="F181" s="15">
        <f>SUM('8'!G454)</f>
        <v>242</v>
      </c>
      <c r="G181" s="15">
        <f>SUM('8'!H454)</f>
        <v>0</v>
      </c>
      <c r="H181" s="15">
        <f>SUM('8'!I454)</f>
        <v>0</v>
      </c>
    </row>
    <row r="182" spans="1:8" s="10" customFormat="1" ht="168.75">
      <c r="A182" s="35" t="s">
        <v>808</v>
      </c>
      <c r="B182" s="18" t="s">
        <v>471</v>
      </c>
      <c r="C182" s="18">
        <v>600</v>
      </c>
      <c r="D182" s="17" t="s">
        <v>45</v>
      </c>
      <c r="E182" s="17" t="s">
        <v>45</v>
      </c>
      <c r="F182" s="15">
        <f>'8'!G455</f>
        <v>42.8</v>
      </c>
      <c r="G182" s="15">
        <f>'8'!H455</f>
        <v>0</v>
      </c>
      <c r="H182" s="15">
        <f>'8'!I455</f>
        <v>0</v>
      </c>
    </row>
    <row r="183" spans="1:8" s="10" customFormat="1" ht="56.25">
      <c r="A183" s="4" t="s">
        <v>480</v>
      </c>
      <c r="B183" s="18" t="s">
        <v>469</v>
      </c>
      <c r="C183" s="18"/>
      <c r="D183" s="17"/>
      <c r="E183" s="17"/>
      <c r="F183" s="15">
        <f>F184</f>
        <v>0</v>
      </c>
      <c r="G183" s="15">
        <f t="shared" ref="G183:H183" si="45">G184</f>
        <v>0</v>
      </c>
      <c r="H183" s="15">
        <f t="shared" si="45"/>
        <v>0</v>
      </c>
    </row>
    <row r="184" spans="1:8" s="10" customFormat="1" ht="93.75">
      <c r="A184" s="35" t="s">
        <v>475</v>
      </c>
      <c r="B184" s="18" t="s">
        <v>474</v>
      </c>
      <c r="C184" s="18">
        <v>200</v>
      </c>
      <c r="D184" s="17" t="s">
        <v>45</v>
      </c>
      <c r="E184" s="17" t="s">
        <v>45</v>
      </c>
      <c r="F184" s="15">
        <f>SUM('8'!G457)</f>
        <v>0</v>
      </c>
      <c r="G184" s="15">
        <f>SUM('8'!H457)</f>
        <v>0</v>
      </c>
      <c r="H184" s="15">
        <f>SUM('8'!I457)</f>
        <v>0</v>
      </c>
    </row>
    <row r="185" spans="1:8" s="10" customFormat="1" ht="56.25">
      <c r="A185" s="4" t="s">
        <v>504</v>
      </c>
      <c r="B185" s="18" t="s">
        <v>470</v>
      </c>
      <c r="C185" s="18"/>
      <c r="D185" s="17"/>
      <c r="E185" s="17"/>
      <c r="F185" s="15">
        <f>F186</f>
        <v>35.4</v>
      </c>
      <c r="G185" s="15">
        <f t="shared" ref="G185:H185" si="46">G186</f>
        <v>0</v>
      </c>
      <c r="H185" s="15">
        <f t="shared" si="46"/>
        <v>0</v>
      </c>
    </row>
    <row r="186" spans="1:8" s="10" customFormat="1" ht="75">
      <c r="A186" s="35" t="s">
        <v>477</v>
      </c>
      <c r="B186" s="18" t="s">
        <v>476</v>
      </c>
      <c r="C186" s="18">
        <v>200</v>
      </c>
      <c r="D186" s="17" t="s">
        <v>45</v>
      </c>
      <c r="E186" s="17" t="s">
        <v>45</v>
      </c>
      <c r="F186" s="15">
        <f>SUM('8'!G459)</f>
        <v>35.4</v>
      </c>
      <c r="G186" s="15">
        <f>SUM('8'!H459)</f>
        <v>0</v>
      </c>
      <c r="H186" s="15">
        <f>SUM('8'!I459)</f>
        <v>0</v>
      </c>
    </row>
    <row r="187" spans="1:8" s="10" customFormat="1" ht="93.75">
      <c r="A187" s="6" t="s">
        <v>505</v>
      </c>
      <c r="B187" s="99" t="s">
        <v>149</v>
      </c>
      <c r="C187" s="22"/>
      <c r="D187" s="22"/>
      <c r="E187" s="22"/>
      <c r="F187" s="14">
        <f>SUM(F188+F193)</f>
        <v>2270</v>
      </c>
      <c r="G187" s="14">
        <f t="shared" ref="G187:H187" si="47">SUM(G188+G193)</f>
        <v>1794</v>
      </c>
      <c r="H187" s="14">
        <f t="shared" si="47"/>
        <v>1811</v>
      </c>
    </row>
    <row r="188" spans="1:8" s="10" customFormat="1" ht="56.25">
      <c r="A188" s="9" t="s">
        <v>506</v>
      </c>
      <c r="B188" s="25" t="s">
        <v>165</v>
      </c>
      <c r="C188" s="33"/>
      <c r="D188" s="33"/>
      <c r="E188" s="33"/>
      <c r="F188" s="21">
        <f>SUM(F189:F192)</f>
        <v>395</v>
      </c>
      <c r="G188" s="21">
        <f t="shared" ref="G188:H188" si="48">SUM(G189:G191)</f>
        <v>66</v>
      </c>
      <c r="H188" s="21">
        <f t="shared" si="48"/>
        <v>66</v>
      </c>
    </row>
    <row r="189" spans="1:8" s="10" customFormat="1" ht="56.25">
      <c r="A189" s="4" t="s">
        <v>512</v>
      </c>
      <c r="B189" s="18" t="s">
        <v>511</v>
      </c>
      <c r="C189" s="18">
        <v>200</v>
      </c>
      <c r="D189" s="17" t="s">
        <v>46</v>
      </c>
      <c r="E189" s="17" t="s">
        <v>145</v>
      </c>
      <c r="F189" s="21">
        <f>'8'!G98</f>
        <v>35</v>
      </c>
      <c r="G189" s="21">
        <f>'8'!H98</f>
        <v>35</v>
      </c>
      <c r="H189" s="21">
        <f>'8'!I98</f>
        <v>35</v>
      </c>
    </row>
    <row r="190" spans="1:8" s="10" customFormat="1" ht="75">
      <c r="A190" s="8" t="s">
        <v>172</v>
      </c>
      <c r="B190" s="18" t="s">
        <v>168</v>
      </c>
      <c r="C190" s="18">
        <v>200</v>
      </c>
      <c r="D190" s="17" t="s">
        <v>46</v>
      </c>
      <c r="E190" s="17" t="s">
        <v>145</v>
      </c>
      <c r="F190" s="15">
        <f>SUM('8'!G100)</f>
        <v>30</v>
      </c>
      <c r="G190" s="15">
        <f>SUM('8'!H100)</f>
        <v>30</v>
      </c>
      <c r="H190" s="15">
        <f>SUM('8'!I100)</f>
        <v>30</v>
      </c>
    </row>
    <row r="191" spans="1:8" s="10" customFormat="1" ht="56.25">
      <c r="A191" s="4" t="s">
        <v>171</v>
      </c>
      <c r="B191" s="18" t="s">
        <v>167</v>
      </c>
      <c r="C191" s="18">
        <v>200</v>
      </c>
      <c r="D191" s="17" t="s">
        <v>46</v>
      </c>
      <c r="E191" s="17" t="s">
        <v>145</v>
      </c>
      <c r="F191" s="15">
        <f>SUM('8'!G99)</f>
        <v>5</v>
      </c>
      <c r="G191" s="15">
        <f>SUM('8'!H99)</f>
        <v>1</v>
      </c>
      <c r="H191" s="15">
        <f>SUM('8'!I99)</f>
        <v>1</v>
      </c>
    </row>
    <row r="192" spans="1:8" s="10" customFormat="1" ht="56.25">
      <c r="A192" s="4" t="s">
        <v>737</v>
      </c>
      <c r="B192" s="18" t="s">
        <v>770</v>
      </c>
      <c r="C192" s="18">
        <v>200</v>
      </c>
      <c r="D192" s="17" t="s">
        <v>9</v>
      </c>
      <c r="E192" s="17" t="s">
        <v>136</v>
      </c>
      <c r="F192" s="15">
        <f>'8'!G55</f>
        <v>325</v>
      </c>
      <c r="G192" s="15">
        <f>'8'!H55</f>
        <v>0</v>
      </c>
      <c r="H192" s="15">
        <f>'8'!I55</f>
        <v>0</v>
      </c>
    </row>
    <row r="193" spans="1:8" s="10" customFormat="1" ht="56.25">
      <c r="A193" s="7" t="s">
        <v>507</v>
      </c>
      <c r="B193" s="25" t="s">
        <v>150</v>
      </c>
      <c r="C193" s="23"/>
      <c r="D193" s="23"/>
      <c r="E193" s="23"/>
      <c r="F193" s="21">
        <f>SUM(F194:F195)</f>
        <v>1875</v>
      </c>
      <c r="G193" s="21">
        <f t="shared" ref="G193:H193" si="49">SUM(G194:G195)</f>
        <v>1728</v>
      </c>
      <c r="H193" s="21">
        <f t="shared" si="49"/>
        <v>1745</v>
      </c>
    </row>
    <row r="194" spans="1:8" s="10" customFormat="1" ht="150">
      <c r="A194" s="35" t="s">
        <v>169</v>
      </c>
      <c r="B194" s="18" t="s">
        <v>173</v>
      </c>
      <c r="C194" s="24">
        <v>100</v>
      </c>
      <c r="D194" s="17" t="s">
        <v>9</v>
      </c>
      <c r="E194" s="17" t="s">
        <v>136</v>
      </c>
      <c r="F194" s="15">
        <f>'8'!G57</f>
        <v>1865</v>
      </c>
      <c r="G194" s="15">
        <f>'8'!H57</f>
        <v>1718</v>
      </c>
      <c r="H194" s="15">
        <f>'8'!I57</f>
        <v>1735</v>
      </c>
    </row>
    <row r="195" spans="1:8" s="10" customFormat="1" ht="93.75">
      <c r="A195" s="35" t="s">
        <v>170</v>
      </c>
      <c r="B195" s="18" t="s">
        <v>173</v>
      </c>
      <c r="C195" s="24">
        <v>200</v>
      </c>
      <c r="D195" s="17" t="s">
        <v>46</v>
      </c>
      <c r="E195" s="17" t="s">
        <v>145</v>
      </c>
      <c r="F195" s="15">
        <f>SUM('8'!G103)</f>
        <v>10</v>
      </c>
      <c r="G195" s="15">
        <f>SUM('8'!H103)</f>
        <v>10</v>
      </c>
      <c r="H195" s="15">
        <f>SUM('8'!I103)</f>
        <v>10</v>
      </c>
    </row>
    <row r="196" spans="1:8" s="10" customFormat="1" ht="56.25">
      <c r="A196" s="6" t="s">
        <v>48</v>
      </c>
      <c r="B196" s="99" t="s">
        <v>47</v>
      </c>
      <c r="C196" s="22"/>
      <c r="D196" s="22"/>
      <c r="E196" s="22"/>
      <c r="F196" s="14">
        <f>SUM(F197+F211+F231+F252+F256+F262)</f>
        <v>62168.200000000004</v>
      </c>
      <c r="G196" s="14">
        <f t="shared" ref="G196:H196" si="50">SUM(G197+G211+G231+G252+G256+G262)</f>
        <v>38104.9</v>
      </c>
      <c r="H196" s="14">
        <f t="shared" si="50"/>
        <v>35762.9</v>
      </c>
    </row>
    <row r="197" spans="1:8" s="10" customFormat="1" ht="37.5">
      <c r="A197" s="7" t="s">
        <v>50</v>
      </c>
      <c r="B197" s="25" t="s">
        <v>49</v>
      </c>
      <c r="C197" s="23"/>
      <c r="D197" s="26"/>
      <c r="E197" s="26"/>
      <c r="F197" s="21">
        <f>SUM(F198+F205+F207+F209+F204)</f>
        <v>14302.6</v>
      </c>
      <c r="G197" s="21">
        <f t="shared" ref="G197:H197" si="51">SUM(G198+G205+G207+G209+G204)</f>
        <v>10355</v>
      </c>
      <c r="H197" s="21">
        <f t="shared" si="51"/>
        <v>10070</v>
      </c>
    </row>
    <row r="198" spans="1:8" s="10" customFormat="1" ht="37.5">
      <c r="A198" s="4" t="s">
        <v>51</v>
      </c>
      <c r="B198" s="18" t="s">
        <v>52</v>
      </c>
      <c r="C198" s="22"/>
      <c r="D198" s="17"/>
      <c r="E198" s="17"/>
      <c r="F198" s="15">
        <f t="shared" ref="F198:G198" si="52">SUM(F199:F201)</f>
        <v>10561</v>
      </c>
      <c r="G198" s="15">
        <f t="shared" si="52"/>
        <v>10355</v>
      </c>
      <c r="H198" s="15">
        <f>SUM(H199:H201)</f>
        <v>10070</v>
      </c>
    </row>
    <row r="199" spans="1:8" s="10" customFormat="1" ht="131.25">
      <c r="A199" s="35" t="s">
        <v>56</v>
      </c>
      <c r="B199" s="18" t="s">
        <v>55</v>
      </c>
      <c r="C199" s="18">
        <v>100</v>
      </c>
      <c r="D199" s="17" t="s">
        <v>45</v>
      </c>
      <c r="E199" s="17" t="s">
        <v>46</v>
      </c>
      <c r="F199" s="15">
        <f>SUM('8'!G265)</f>
        <v>9672.9</v>
      </c>
      <c r="G199" s="15">
        <f>SUM('8'!H265)</f>
        <v>10070</v>
      </c>
      <c r="H199" s="15">
        <f>SUM('8'!I265)</f>
        <v>10070</v>
      </c>
    </row>
    <row r="200" spans="1:8" s="10" customFormat="1" ht="75">
      <c r="A200" s="35" t="s">
        <v>57</v>
      </c>
      <c r="B200" s="18" t="s">
        <v>55</v>
      </c>
      <c r="C200" s="18">
        <v>200</v>
      </c>
      <c r="D200" s="17" t="s">
        <v>45</v>
      </c>
      <c r="E200" s="17" t="s">
        <v>46</v>
      </c>
      <c r="F200" s="15">
        <f>SUM('8'!G266)</f>
        <v>873.1</v>
      </c>
      <c r="G200" s="15">
        <f>SUM('8'!H266)</f>
        <v>285</v>
      </c>
      <c r="H200" s="15">
        <f>SUM('8'!I266)</f>
        <v>0</v>
      </c>
    </row>
    <row r="201" spans="1:8" s="10" customFormat="1" ht="56.25">
      <c r="A201" s="35" t="s">
        <v>58</v>
      </c>
      <c r="B201" s="18" t="s">
        <v>55</v>
      </c>
      <c r="C201" s="18">
        <v>800</v>
      </c>
      <c r="D201" s="17" t="s">
        <v>45</v>
      </c>
      <c r="E201" s="17" t="s">
        <v>46</v>
      </c>
      <c r="F201" s="15">
        <f>SUM('8'!G267)</f>
        <v>15</v>
      </c>
      <c r="G201" s="15">
        <f>SUM('8'!H267)</f>
        <v>0</v>
      </c>
      <c r="H201" s="15">
        <f>SUM('8'!I267)</f>
        <v>0</v>
      </c>
    </row>
    <row r="202" spans="1:8" s="10" customFormat="1" ht="37.5">
      <c r="A202" s="4" t="s">
        <v>598</v>
      </c>
      <c r="B202" s="18" t="s">
        <v>552</v>
      </c>
      <c r="C202" s="18"/>
      <c r="D202" s="17"/>
      <c r="E202" s="17"/>
      <c r="F202" s="15">
        <f>F203</f>
        <v>0</v>
      </c>
      <c r="G202" s="15">
        <f t="shared" ref="G202:H202" si="53">G203</f>
        <v>0</v>
      </c>
      <c r="H202" s="15">
        <f t="shared" si="53"/>
        <v>0</v>
      </c>
    </row>
    <row r="203" spans="1:8" s="10" customFormat="1" ht="37.5">
      <c r="A203" s="4" t="s">
        <v>631</v>
      </c>
      <c r="B203" s="18" t="s">
        <v>635</v>
      </c>
      <c r="C203" s="18">
        <v>500</v>
      </c>
      <c r="D203" s="17" t="s">
        <v>67</v>
      </c>
      <c r="E203" s="17" t="s">
        <v>9</v>
      </c>
      <c r="F203" s="15">
        <v>0</v>
      </c>
      <c r="G203" s="15"/>
      <c r="H203" s="15"/>
    </row>
    <row r="204" spans="1:8" s="10" customFormat="1" ht="93.75">
      <c r="A204" s="4" t="s">
        <v>615</v>
      </c>
      <c r="B204" s="18" t="s">
        <v>596</v>
      </c>
      <c r="C204" s="18">
        <v>200</v>
      </c>
      <c r="D204" s="17" t="s">
        <v>45</v>
      </c>
      <c r="E204" s="17" t="s">
        <v>46</v>
      </c>
      <c r="F204" s="15">
        <f>SUM('8'!G269)</f>
        <v>3608.9</v>
      </c>
      <c r="G204" s="15">
        <f>SUM('8'!H269)</f>
        <v>0</v>
      </c>
      <c r="H204" s="15">
        <f>SUM('8'!I269)</f>
        <v>0</v>
      </c>
    </row>
    <row r="205" spans="1:8" s="10" customFormat="1" ht="56.25">
      <c r="A205" s="4" t="s">
        <v>60</v>
      </c>
      <c r="B205" s="18" t="s">
        <v>59</v>
      </c>
      <c r="C205" s="99"/>
      <c r="D205" s="17"/>
      <c r="E205" s="17"/>
      <c r="F205" s="15">
        <f>SUM(F206)</f>
        <v>91.1</v>
      </c>
      <c r="G205" s="15">
        <f t="shared" ref="G205:H205" si="54">SUM(G206)</f>
        <v>0</v>
      </c>
      <c r="H205" s="15">
        <f t="shared" si="54"/>
        <v>0</v>
      </c>
    </row>
    <row r="206" spans="1:8" s="10" customFormat="1" ht="75">
      <c r="A206" s="35" t="s">
        <v>57</v>
      </c>
      <c r="B206" s="18" t="s">
        <v>61</v>
      </c>
      <c r="C206" s="18">
        <v>200</v>
      </c>
      <c r="D206" s="17" t="s">
        <v>45</v>
      </c>
      <c r="E206" s="17" t="s">
        <v>46</v>
      </c>
      <c r="F206" s="15">
        <f>SUM('8'!G271)</f>
        <v>91.1</v>
      </c>
      <c r="G206" s="15">
        <f>SUM('8'!H271)</f>
        <v>0</v>
      </c>
      <c r="H206" s="15">
        <f>SUM('8'!I271)</f>
        <v>0</v>
      </c>
    </row>
    <row r="207" spans="1:8" s="10" customFormat="1" ht="93.75">
      <c r="A207" s="4" t="s">
        <v>508</v>
      </c>
      <c r="B207" s="18" t="s">
        <v>62</v>
      </c>
      <c r="C207" s="99"/>
      <c r="D207" s="17"/>
      <c r="E207" s="17"/>
      <c r="F207" s="15">
        <f>SUM(F208)</f>
        <v>15</v>
      </c>
      <c r="G207" s="15">
        <f t="shared" ref="G207:H207" si="55">SUM(G208)</f>
        <v>0</v>
      </c>
      <c r="H207" s="15">
        <f t="shared" si="55"/>
        <v>0</v>
      </c>
    </row>
    <row r="208" spans="1:8" s="10" customFormat="1" ht="75">
      <c r="A208" s="35" t="s">
        <v>57</v>
      </c>
      <c r="B208" s="18" t="s">
        <v>63</v>
      </c>
      <c r="C208" s="18">
        <v>200</v>
      </c>
      <c r="D208" s="17" t="s">
        <v>45</v>
      </c>
      <c r="E208" s="17" t="s">
        <v>46</v>
      </c>
      <c r="F208" s="15">
        <f>SUM('8'!G273)</f>
        <v>15</v>
      </c>
      <c r="G208" s="15">
        <f>SUM('8'!H273)</f>
        <v>0</v>
      </c>
      <c r="H208" s="15">
        <f>SUM('8'!I273)</f>
        <v>0</v>
      </c>
    </row>
    <row r="209" spans="1:9" s="10" customFormat="1" ht="37.5">
      <c r="A209" s="4" t="s">
        <v>485</v>
      </c>
      <c r="B209" s="18" t="s">
        <v>64</v>
      </c>
      <c r="C209" s="99"/>
      <c r="D209" s="17"/>
      <c r="E209" s="17"/>
      <c r="F209" s="15">
        <f>SUM(F210)</f>
        <v>26.6</v>
      </c>
      <c r="G209" s="15">
        <f t="shared" ref="G209:H209" si="56">SUM(G210)</f>
        <v>0</v>
      </c>
      <c r="H209" s="15">
        <f t="shared" si="56"/>
        <v>0</v>
      </c>
    </row>
    <row r="210" spans="1:9" s="10" customFormat="1" ht="75">
      <c r="A210" s="35" t="s">
        <v>57</v>
      </c>
      <c r="B210" s="18" t="s">
        <v>65</v>
      </c>
      <c r="C210" s="18">
        <v>200</v>
      </c>
      <c r="D210" s="17" t="s">
        <v>45</v>
      </c>
      <c r="E210" s="17" t="s">
        <v>46</v>
      </c>
      <c r="F210" s="15">
        <f>SUM('8'!G275)</f>
        <v>26.6</v>
      </c>
      <c r="G210" s="15">
        <f>SUM('8'!H275)</f>
        <v>0</v>
      </c>
      <c r="H210" s="15">
        <f>SUM('8'!I275)</f>
        <v>0</v>
      </c>
    </row>
    <row r="211" spans="1:9" s="10" customFormat="1" ht="37.5">
      <c r="A211" s="7" t="s">
        <v>72</v>
      </c>
      <c r="B211" s="25" t="s">
        <v>70</v>
      </c>
      <c r="C211" s="25"/>
      <c r="D211" s="26"/>
      <c r="E211" s="26"/>
      <c r="F211" s="21">
        <f>SUM(F212+F214+F219+F222+F224+F227+F229+F217)</f>
        <v>27727.200000000001</v>
      </c>
      <c r="G211" s="21">
        <f t="shared" ref="G211:H211" si="57">SUM(G212+G214+G219+G222+G224+G227+G229)</f>
        <v>9137</v>
      </c>
      <c r="H211" s="21">
        <f t="shared" si="57"/>
        <v>8065</v>
      </c>
    </row>
    <row r="212" spans="1:9" s="10" customFormat="1" ht="37.5">
      <c r="A212" s="4" t="s">
        <v>484</v>
      </c>
      <c r="B212" s="18" t="s">
        <v>71</v>
      </c>
      <c r="C212" s="18"/>
      <c r="D212" s="17"/>
      <c r="E212" s="17"/>
      <c r="F212" s="15">
        <f>SUM(F213)</f>
        <v>9755.5</v>
      </c>
      <c r="G212" s="15">
        <f t="shared" ref="G212:H212" si="58">SUM(G213)</f>
        <v>6149</v>
      </c>
      <c r="H212" s="15">
        <f t="shared" si="58"/>
        <v>5359</v>
      </c>
    </row>
    <row r="213" spans="1:9" s="10" customFormat="1" ht="37.5">
      <c r="A213" s="35" t="s">
        <v>727</v>
      </c>
      <c r="B213" s="18" t="s">
        <v>74</v>
      </c>
      <c r="C213" s="18">
        <v>600</v>
      </c>
      <c r="D213" s="17" t="s">
        <v>67</v>
      </c>
      <c r="E213" s="17" t="s">
        <v>9</v>
      </c>
      <c r="F213" s="15">
        <f>SUM('8'!G281)</f>
        <v>9755.5</v>
      </c>
      <c r="G213" s="15">
        <f>SUM('8'!H281)</f>
        <v>6149</v>
      </c>
      <c r="H213" s="15">
        <f>SUM('8'!I281)</f>
        <v>5359</v>
      </c>
    </row>
    <row r="214" spans="1:9" s="10" customFormat="1" ht="56.25">
      <c r="A214" s="4" t="s">
        <v>60</v>
      </c>
      <c r="B214" s="18" t="s">
        <v>75</v>
      </c>
      <c r="C214" s="18"/>
      <c r="D214" s="17"/>
      <c r="E214" s="17"/>
      <c r="F214" s="15">
        <f>SUM(F215+F216)</f>
        <v>0</v>
      </c>
      <c r="G214" s="15">
        <f t="shared" ref="G214:H214" si="59">SUM(G215+G216+G218)</f>
        <v>0</v>
      </c>
      <c r="H214" s="15">
        <f t="shared" si="59"/>
        <v>0</v>
      </c>
    </row>
    <row r="215" spans="1:9" s="10" customFormat="1" ht="37.5">
      <c r="A215" s="35" t="s">
        <v>727</v>
      </c>
      <c r="B215" s="18" t="s">
        <v>76</v>
      </c>
      <c r="C215" s="18">
        <v>600</v>
      </c>
      <c r="D215" s="17" t="s">
        <v>67</v>
      </c>
      <c r="E215" s="17" t="s">
        <v>9</v>
      </c>
      <c r="F215" s="15">
        <f>SUM('8'!G283)</f>
        <v>0</v>
      </c>
      <c r="G215" s="15">
        <f>SUM('8'!H283)</f>
        <v>0</v>
      </c>
      <c r="H215" s="15">
        <f>SUM('8'!I283)</f>
        <v>0</v>
      </c>
    </row>
    <row r="216" spans="1:9" s="10" customFormat="1" ht="75">
      <c r="A216" s="4" t="s">
        <v>267</v>
      </c>
      <c r="B216" s="18" t="s">
        <v>266</v>
      </c>
      <c r="C216" s="18">
        <v>500</v>
      </c>
      <c r="D216" s="17" t="s">
        <v>67</v>
      </c>
      <c r="E216" s="17" t="s">
        <v>9</v>
      </c>
      <c r="F216" s="15">
        <f>SUM('8'!G225)</f>
        <v>0</v>
      </c>
      <c r="G216" s="15">
        <f>SUM('8'!H225)</f>
        <v>0</v>
      </c>
      <c r="H216" s="15">
        <f>SUM('8'!I225)</f>
        <v>0</v>
      </c>
    </row>
    <row r="217" spans="1:9" s="10" customFormat="1" ht="56.25">
      <c r="A217" s="4" t="s">
        <v>60</v>
      </c>
      <c r="B217" s="18" t="s">
        <v>552</v>
      </c>
      <c r="C217" s="18"/>
      <c r="D217" s="17"/>
      <c r="E217" s="17"/>
      <c r="F217" s="15">
        <f>F218</f>
        <v>0</v>
      </c>
      <c r="G217" s="15">
        <f t="shared" ref="G217:H217" si="60">G218</f>
        <v>0</v>
      </c>
      <c r="H217" s="15">
        <f t="shared" si="60"/>
        <v>0</v>
      </c>
    </row>
    <row r="218" spans="1:9" s="10" customFormat="1" ht="56.25">
      <c r="A218" s="4" t="s">
        <v>744</v>
      </c>
      <c r="B218" s="18" t="s">
        <v>545</v>
      </c>
      <c r="C218" s="18">
        <v>600</v>
      </c>
      <c r="D218" s="17" t="s">
        <v>67</v>
      </c>
      <c r="E218" s="17" t="s">
        <v>9</v>
      </c>
      <c r="F218" s="15">
        <f>SUM('8'!G223)</f>
        <v>0</v>
      </c>
      <c r="G218" s="15">
        <f>SUM('8'!H285)</f>
        <v>0</v>
      </c>
      <c r="H218" s="15">
        <f>SUM('8'!I285)</f>
        <v>0</v>
      </c>
    </row>
    <row r="219" spans="1:9" s="10" customFormat="1" ht="75">
      <c r="A219" s="4" t="s">
        <v>78</v>
      </c>
      <c r="B219" s="18" t="s">
        <v>79</v>
      </c>
      <c r="C219" s="18"/>
      <c r="D219" s="17"/>
      <c r="E219" s="17"/>
      <c r="F219" s="15">
        <f>'8'!G286</f>
        <v>851.7</v>
      </c>
      <c r="G219" s="15">
        <f>'8'!H286</f>
        <v>0</v>
      </c>
      <c r="H219" s="15">
        <f>'8'!I286</f>
        <v>0</v>
      </c>
      <c r="I219" s="15"/>
    </row>
    <row r="220" spans="1:9" s="10" customFormat="1" ht="37.5">
      <c r="A220" s="35" t="s">
        <v>727</v>
      </c>
      <c r="B220" s="18" t="s">
        <v>77</v>
      </c>
      <c r="C220" s="18">
        <v>600</v>
      </c>
      <c r="D220" s="17" t="s">
        <v>67</v>
      </c>
      <c r="E220" s="17" t="s">
        <v>9</v>
      </c>
      <c r="F220" s="15">
        <f>SUM('8'!G287)</f>
        <v>851.7</v>
      </c>
      <c r="G220" s="15">
        <f>SUM('8'!H287)</f>
        <v>0</v>
      </c>
      <c r="H220" s="15">
        <f>SUM('8'!I287)</f>
        <v>0</v>
      </c>
    </row>
    <row r="221" spans="1:9" s="10" customFormat="1" ht="75">
      <c r="A221" s="4" t="s">
        <v>745</v>
      </c>
      <c r="B221" s="18" t="s">
        <v>550</v>
      </c>
      <c r="C221" s="18">
        <v>600</v>
      </c>
      <c r="D221" s="17" t="s">
        <v>67</v>
      </c>
      <c r="E221" s="17" t="s">
        <v>9</v>
      </c>
      <c r="F221" s="15">
        <f>'8'!G288</f>
        <v>0</v>
      </c>
      <c r="G221" s="15">
        <f>'8'!H288</f>
        <v>0</v>
      </c>
      <c r="H221" s="15">
        <f>'8'!I288</f>
        <v>0</v>
      </c>
    </row>
    <row r="222" spans="1:9" s="10" customFormat="1" ht="37.5">
      <c r="A222" s="4" t="s">
        <v>485</v>
      </c>
      <c r="B222" s="18" t="s">
        <v>80</v>
      </c>
      <c r="C222" s="18"/>
      <c r="D222" s="17"/>
      <c r="E222" s="17"/>
      <c r="F222" s="15">
        <f>SUM(F223)</f>
        <v>30</v>
      </c>
      <c r="G222" s="15">
        <f t="shared" ref="G222:H222" si="61">SUM(G223)</f>
        <v>0</v>
      </c>
      <c r="H222" s="15">
        <f t="shared" si="61"/>
        <v>0</v>
      </c>
    </row>
    <row r="223" spans="1:9" s="10" customFormat="1" ht="37.5">
      <c r="A223" s="35" t="s">
        <v>727</v>
      </c>
      <c r="B223" s="18" t="s">
        <v>81</v>
      </c>
      <c r="C223" s="18">
        <v>600</v>
      </c>
      <c r="D223" s="17" t="s">
        <v>67</v>
      </c>
      <c r="E223" s="17" t="s">
        <v>9</v>
      </c>
      <c r="F223" s="15">
        <f>SUM('8'!G289)</f>
        <v>30</v>
      </c>
      <c r="G223" s="15">
        <f>SUM('8'!H289)</f>
        <v>0</v>
      </c>
      <c r="H223" s="15">
        <f>SUM('8'!I289)</f>
        <v>0</v>
      </c>
    </row>
    <row r="224" spans="1:9" s="10" customFormat="1" ht="56.25">
      <c r="A224" s="4" t="s">
        <v>509</v>
      </c>
      <c r="B224" s="18" t="s">
        <v>82</v>
      </c>
      <c r="C224" s="18"/>
      <c r="D224" s="17"/>
      <c r="E224" s="17"/>
      <c r="F224" s="15">
        <f>SUM(F225+F226)</f>
        <v>3888</v>
      </c>
      <c r="G224" s="15">
        <f t="shared" ref="G224:H224" si="62">SUM(G225)</f>
        <v>2988</v>
      </c>
      <c r="H224" s="15">
        <f t="shared" si="62"/>
        <v>2706</v>
      </c>
    </row>
    <row r="225" spans="1:8" s="10" customFormat="1" ht="37.5">
      <c r="A225" s="35" t="s">
        <v>727</v>
      </c>
      <c r="B225" s="18" t="s">
        <v>83</v>
      </c>
      <c r="C225" s="18">
        <v>600</v>
      </c>
      <c r="D225" s="17" t="s">
        <v>67</v>
      </c>
      <c r="E225" s="17" t="s">
        <v>9</v>
      </c>
      <c r="F225" s="15">
        <f>SUM('8'!G292)</f>
        <v>3888</v>
      </c>
      <c r="G225" s="15">
        <f>SUM('8'!H292)</f>
        <v>2988</v>
      </c>
      <c r="H225" s="15">
        <f>SUM('8'!I292)</f>
        <v>2706</v>
      </c>
    </row>
    <row r="226" spans="1:8" s="10" customFormat="1" ht="93.75">
      <c r="A226" s="4" t="s">
        <v>800</v>
      </c>
      <c r="B226" s="18" t="s">
        <v>566</v>
      </c>
      <c r="C226" s="18">
        <v>600</v>
      </c>
      <c r="D226" s="17" t="s">
        <v>67</v>
      </c>
      <c r="E226" s="17" t="s">
        <v>9</v>
      </c>
      <c r="F226" s="15">
        <f>SUM('8'!G293)</f>
        <v>0</v>
      </c>
      <c r="G226" s="15">
        <f>SUM('8'!H293)</f>
        <v>0</v>
      </c>
      <c r="H226" s="15">
        <f>SUM('8'!I293)</f>
        <v>0</v>
      </c>
    </row>
    <row r="227" spans="1:8" s="10" customFormat="1" ht="56.25">
      <c r="A227" s="4" t="s">
        <v>86</v>
      </c>
      <c r="B227" s="18" t="s">
        <v>84</v>
      </c>
      <c r="C227" s="18"/>
      <c r="D227" s="17"/>
      <c r="E227" s="17"/>
      <c r="F227" s="15">
        <f>SUM(F228)</f>
        <v>10</v>
      </c>
      <c r="G227" s="15">
        <f t="shared" ref="G227:H227" si="63">SUM(G228)</f>
        <v>0</v>
      </c>
      <c r="H227" s="15">
        <f t="shared" si="63"/>
        <v>0</v>
      </c>
    </row>
    <row r="228" spans="1:8" s="10" customFormat="1" ht="37.5">
      <c r="A228" s="35" t="s">
        <v>727</v>
      </c>
      <c r="B228" s="18" t="s">
        <v>85</v>
      </c>
      <c r="C228" s="18">
        <v>600</v>
      </c>
      <c r="D228" s="17" t="s">
        <v>67</v>
      </c>
      <c r="E228" s="17" t="s">
        <v>9</v>
      </c>
      <c r="F228" s="15">
        <f>SUM('8'!G295)</f>
        <v>10</v>
      </c>
      <c r="G228" s="15">
        <f>SUM('8'!H295)</f>
        <v>0</v>
      </c>
      <c r="H228" s="15">
        <f>SUM('8'!I295)</f>
        <v>0</v>
      </c>
    </row>
    <row r="229" spans="1:8" s="10" customFormat="1" ht="56.25">
      <c r="A229" s="4" t="s">
        <v>510</v>
      </c>
      <c r="B229" s="18" t="s">
        <v>87</v>
      </c>
      <c r="C229" s="18"/>
      <c r="D229" s="17"/>
      <c r="E229" s="17"/>
      <c r="F229" s="15">
        <f>SUM(F230)</f>
        <v>13192</v>
      </c>
      <c r="G229" s="15">
        <f t="shared" ref="G229:H229" si="64">SUM(G230)</f>
        <v>0</v>
      </c>
      <c r="H229" s="15">
        <f t="shared" si="64"/>
        <v>0</v>
      </c>
    </row>
    <row r="230" spans="1:8" s="10" customFormat="1" ht="37.5">
      <c r="A230" s="35" t="s">
        <v>727</v>
      </c>
      <c r="B230" s="18" t="s">
        <v>88</v>
      </c>
      <c r="C230" s="18">
        <v>600</v>
      </c>
      <c r="D230" s="17" t="s">
        <v>67</v>
      </c>
      <c r="E230" s="17" t="s">
        <v>9</v>
      </c>
      <c r="F230" s="15">
        <f>SUM('8'!G297)</f>
        <v>13192</v>
      </c>
      <c r="G230" s="15">
        <f>SUM('8'!H297)</f>
        <v>0</v>
      </c>
      <c r="H230" s="15">
        <f>SUM('8'!I297)</f>
        <v>0</v>
      </c>
    </row>
    <row r="231" spans="1:8" s="10" customFormat="1" ht="37.5">
      <c r="A231" s="7" t="s">
        <v>91</v>
      </c>
      <c r="B231" s="25" t="s">
        <v>89</v>
      </c>
      <c r="C231" s="27"/>
      <c r="D231" s="26"/>
      <c r="E231" s="26"/>
      <c r="F231" s="21">
        <f>SUM(F232+F238+F242+F245+F247+F249+F251)</f>
        <v>12670.9</v>
      </c>
      <c r="G231" s="21">
        <f t="shared" ref="G231:H231" si="65">SUM(G232+G238+G242+G245+G247+G249+G251)</f>
        <v>11384.9</v>
      </c>
      <c r="H231" s="21">
        <f t="shared" si="65"/>
        <v>10432.9</v>
      </c>
    </row>
    <row r="232" spans="1:8" s="10" customFormat="1" ht="37.5">
      <c r="A232" s="4" t="s">
        <v>92</v>
      </c>
      <c r="B232" s="18" t="s">
        <v>90</v>
      </c>
      <c r="C232" s="113"/>
      <c r="D232" s="17"/>
      <c r="E232" s="17"/>
      <c r="F232" s="15">
        <f>SUM(F233:F237)</f>
        <v>12540</v>
      </c>
      <c r="G232" s="15">
        <f t="shared" ref="G232:H232" si="66">SUM(G233:G237)</f>
        <v>11280</v>
      </c>
      <c r="H232" s="15">
        <f t="shared" si="66"/>
        <v>10328</v>
      </c>
    </row>
    <row r="233" spans="1:8" s="10" customFormat="1" ht="131.25">
      <c r="A233" s="35" t="s">
        <v>56</v>
      </c>
      <c r="B233" s="18" t="s">
        <v>93</v>
      </c>
      <c r="C233" s="18">
        <v>100</v>
      </c>
      <c r="D233" s="17" t="s">
        <v>67</v>
      </c>
      <c r="E233" s="17" t="s">
        <v>9</v>
      </c>
      <c r="F233" s="15">
        <f>SUM('8'!G300)</f>
        <v>11517</v>
      </c>
      <c r="G233" s="15">
        <f>SUM('8'!H300)</f>
        <v>10950</v>
      </c>
      <c r="H233" s="15">
        <f>SUM('8'!I300)</f>
        <v>10328</v>
      </c>
    </row>
    <row r="234" spans="1:8" s="10" customFormat="1" ht="75">
      <c r="A234" s="35" t="s">
        <v>57</v>
      </c>
      <c r="B234" s="18" t="s">
        <v>93</v>
      </c>
      <c r="C234" s="18">
        <v>200</v>
      </c>
      <c r="D234" s="17" t="s">
        <v>67</v>
      </c>
      <c r="E234" s="17" t="s">
        <v>9</v>
      </c>
      <c r="F234" s="15">
        <f>SUM('8'!G301)</f>
        <v>1008</v>
      </c>
      <c r="G234" s="15">
        <f>SUM('8'!H301)</f>
        <v>330</v>
      </c>
      <c r="H234" s="15">
        <f>SUM('8'!I301)</f>
        <v>0</v>
      </c>
    </row>
    <row r="235" spans="1:8" s="10" customFormat="1" ht="56.25">
      <c r="A235" s="35" t="s">
        <v>58</v>
      </c>
      <c r="B235" s="18" t="s">
        <v>93</v>
      </c>
      <c r="C235" s="18">
        <v>800</v>
      </c>
      <c r="D235" s="17" t="s">
        <v>67</v>
      </c>
      <c r="E235" s="17" t="s">
        <v>9</v>
      </c>
      <c r="F235" s="15">
        <f>SUM('8'!G302)</f>
        <v>15</v>
      </c>
      <c r="G235" s="15">
        <f>SUM('8'!H302)</f>
        <v>0</v>
      </c>
      <c r="H235" s="15">
        <f>SUM('8'!I302)</f>
        <v>0</v>
      </c>
    </row>
    <row r="236" spans="1:8" s="10" customFormat="1" ht="112.5">
      <c r="A236" s="4" t="s">
        <v>567</v>
      </c>
      <c r="B236" s="18" t="s">
        <v>568</v>
      </c>
      <c r="C236" s="18">
        <v>200</v>
      </c>
      <c r="D236" s="17" t="s">
        <v>67</v>
      </c>
      <c r="E236" s="17" t="s">
        <v>9</v>
      </c>
      <c r="F236" s="15">
        <f>SUM('8'!G303)</f>
        <v>0</v>
      </c>
      <c r="G236" s="15">
        <f>SUM('8'!H303)</f>
        <v>0</v>
      </c>
      <c r="H236" s="15">
        <f>SUM('8'!I303)</f>
        <v>0</v>
      </c>
    </row>
    <row r="237" spans="1:8" s="10" customFormat="1" ht="131.25">
      <c r="A237" s="35" t="s">
        <v>94</v>
      </c>
      <c r="B237" s="18" t="s">
        <v>411</v>
      </c>
      <c r="C237" s="18">
        <v>200</v>
      </c>
      <c r="D237" s="17" t="s">
        <v>67</v>
      </c>
      <c r="E237" s="17" t="s">
        <v>9</v>
      </c>
      <c r="F237" s="15">
        <f>SUM('8'!G304)</f>
        <v>0</v>
      </c>
      <c r="G237" s="15">
        <f>SUM('8'!H304)</f>
        <v>0</v>
      </c>
      <c r="H237" s="15">
        <f>SUM('8'!I304)</f>
        <v>0</v>
      </c>
    </row>
    <row r="238" spans="1:8" s="10" customFormat="1" ht="37.5">
      <c r="A238" s="4" t="s">
        <v>97</v>
      </c>
      <c r="B238" s="18" t="s">
        <v>96</v>
      </c>
      <c r="C238" s="18"/>
      <c r="D238" s="17"/>
      <c r="E238" s="17"/>
      <c r="F238" s="15">
        <f>SUM(F239+F241)</f>
        <v>106.89999999999999</v>
      </c>
      <c r="G238" s="15">
        <f t="shared" ref="G238:H238" si="67">SUM(G239+G241)</f>
        <v>104.9</v>
      </c>
      <c r="H238" s="15">
        <f t="shared" si="67"/>
        <v>104.9</v>
      </c>
    </row>
    <row r="239" spans="1:8" s="10" customFormat="1" ht="74.25" customHeight="1">
      <c r="A239" s="35" t="s">
        <v>57</v>
      </c>
      <c r="B239" s="18" t="s">
        <v>98</v>
      </c>
      <c r="C239" s="18">
        <v>200</v>
      </c>
      <c r="D239" s="17" t="s">
        <v>67</v>
      </c>
      <c r="E239" s="17" t="s">
        <v>9</v>
      </c>
      <c r="F239" s="15">
        <f>SUM('8'!G306)</f>
        <v>1.8</v>
      </c>
      <c r="G239" s="15">
        <f>SUM('8'!H306)</f>
        <v>0</v>
      </c>
      <c r="H239" s="15">
        <f>SUM('8'!I306)</f>
        <v>0</v>
      </c>
    </row>
    <row r="240" spans="1:8" s="10" customFormat="1" ht="75">
      <c r="A240" s="4" t="s">
        <v>57</v>
      </c>
      <c r="B240" s="18" t="s">
        <v>660</v>
      </c>
      <c r="C240" s="18">
        <v>200</v>
      </c>
      <c r="D240" s="17" t="s">
        <v>67</v>
      </c>
      <c r="E240" s="17" t="s">
        <v>9</v>
      </c>
      <c r="F240" s="15">
        <f>SUM('8'!G307)</f>
        <v>0</v>
      </c>
      <c r="G240" s="15">
        <f>SUM('8'!H307)</f>
        <v>0</v>
      </c>
      <c r="H240" s="15">
        <f>SUM('8'!I307)</f>
        <v>0</v>
      </c>
    </row>
    <row r="241" spans="1:8" s="10" customFormat="1" ht="18.75">
      <c r="A241" s="4" t="s">
        <v>630</v>
      </c>
      <c r="B241" s="18" t="s">
        <v>695</v>
      </c>
      <c r="C241" s="18">
        <v>200</v>
      </c>
      <c r="D241" s="17" t="s">
        <v>67</v>
      </c>
      <c r="E241" s="17" t="s">
        <v>9</v>
      </c>
      <c r="F241" s="15">
        <f>SUM('8'!G308)</f>
        <v>105.1</v>
      </c>
      <c r="G241" s="15">
        <f>SUM('8'!H308)</f>
        <v>104.9</v>
      </c>
      <c r="H241" s="15">
        <f>SUM('8'!I308)</f>
        <v>104.9</v>
      </c>
    </row>
    <row r="242" spans="1:8" s="10" customFormat="1" ht="56.25">
      <c r="A242" s="4" t="s">
        <v>100</v>
      </c>
      <c r="B242" s="18" t="s">
        <v>99</v>
      </c>
      <c r="C242" s="18"/>
      <c r="D242" s="17"/>
      <c r="E242" s="17"/>
      <c r="F242" s="15">
        <f>SUM(F243+F244)</f>
        <v>0</v>
      </c>
      <c r="G242" s="15">
        <f t="shared" ref="G242:H242" si="68">SUM(G243)</f>
        <v>0</v>
      </c>
      <c r="H242" s="15">
        <f t="shared" si="68"/>
        <v>0</v>
      </c>
    </row>
    <row r="243" spans="1:8" s="10" customFormat="1" ht="75">
      <c r="A243" s="35" t="s">
        <v>57</v>
      </c>
      <c r="B243" s="18" t="s">
        <v>103</v>
      </c>
      <c r="C243" s="18">
        <v>200</v>
      </c>
      <c r="D243" s="17" t="s">
        <v>67</v>
      </c>
      <c r="E243" s="17" t="s">
        <v>9</v>
      </c>
      <c r="F243" s="15">
        <f>SUM('8'!G310)</f>
        <v>0</v>
      </c>
      <c r="G243" s="15">
        <f>SUM('8'!H310)</f>
        <v>0</v>
      </c>
      <c r="H243" s="15">
        <f>SUM('8'!I310)</f>
        <v>0</v>
      </c>
    </row>
    <row r="244" spans="1:8" s="10" customFormat="1" ht="18.75">
      <c r="A244" s="4" t="s">
        <v>630</v>
      </c>
      <c r="B244" s="18" t="s">
        <v>553</v>
      </c>
      <c r="C244" s="18">
        <v>200</v>
      </c>
      <c r="D244" s="17" t="s">
        <v>67</v>
      </c>
      <c r="E244" s="17" t="s">
        <v>9</v>
      </c>
      <c r="F244" s="15">
        <f>'8'!G311</f>
        <v>0</v>
      </c>
      <c r="G244" s="15">
        <f>'8'!H311</f>
        <v>0</v>
      </c>
      <c r="H244" s="15">
        <f>'8'!I311</f>
        <v>0</v>
      </c>
    </row>
    <row r="245" spans="1:8" s="10" customFormat="1" ht="37.5">
      <c r="A245" s="4" t="s">
        <v>104</v>
      </c>
      <c r="B245" s="18" t="s">
        <v>101</v>
      </c>
      <c r="C245" s="18"/>
      <c r="D245" s="17"/>
      <c r="E245" s="17"/>
      <c r="F245" s="15">
        <f>SUM(F246)</f>
        <v>0</v>
      </c>
      <c r="G245" s="15">
        <f t="shared" ref="G245:H245" si="69">SUM(G246)</f>
        <v>0</v>
      </c>
      <c r="H245" s="15">
        <f t="shared" si="69"/>
        <v>0</v>
      </c>
    </row>
    <row r="246" spans="1:8" s="10" customFormat="1" ht="75">
      <c r="A246" s="35" t="s">
        <v>57</v>
      </c>
      <c r="B246" s="18" t="s">
        <v>102</v>
      </c>
      <c r="C246" s="18">
        <v>200</v>
      </c>
      <c r="D246" s="17" t="s">
        <v>67</v>
      </c>
      <c r="E246" s="17" t="s">
        <v>9</v>
      </c>
      <c r="F246" s="15">
        <f>SUM('8'!G313)</f>
        <v>0</v>
      </c>
      <c r="G246" s="15">
        <f>SUM('8'!H313)</f>
        <v>0</v>
      </c>
      <c r="H246" s="15">
        <f>SUM('8'!I313)</f>
        <v>0</v>
      </c>
    </row>
    <row r="247" spans="1:8" s="10" customFormat="1" ht="37.5">
      <c r="A247" s="4" t="s">
        <v>107</v>
      </c>
      <c r="B247" s="18" t="s">
        <v>105</v>
      </c>
      <c r="C247" s="18"/>
      <c r="D247" s="17"/>
      <c r="E247" s="17"/>
      <c r="F247" s="15">
        <f>SUM(F248)</f>
        <v>0</v>
      </c>
      <c r="G247" s="15">
        <f t="shared" ref="G247:H247" si="70">SUM(G248)</f>
        <v>0</v>
      </c>
      <c r="H247" s="15">
        <f t="shared" si="70"/>
        <v>0</v>
      </c>
    </row>
    <row r="248" spans="1:8" s="10" customFormat="1" ht="75">
      <c r="A248" s="35" t="s">
        <v>57</v>
      </c>
      <c r="B248" s="18" t="s">
        <v>106</v>
      </c>
      <c r="C248" s="18">
        <v>200</v>
      </c>
      <c r="D248" s="17" t="s">
        <v>67</v>
      </c>
      <c r="E248" s="17" t="s">
        <v>9</v>
      </c>
      <c r="F248" s="15">
        <f>SUM('8'!G315)</f>
        <v>0</v>
      </c>
      <c r="G248" s="15">
        <f>SUM('8'!H315)</f>
        <v>0</v>
      </c>
      <c r="H248" s="15">
        <f>SUM('8'!I315)</f>
        <v>0</v>
      </c>
    </row>
    <row r="249" spans="1:8" s="10" customFormat="1" ht="37.5">
      <c r="A249" s="4" t="s">
        <v>110</v>
      </c>
      <c r="B249" s="18" t="s">
        <v>108</v>
      </c>
      <c r="C249" s="18"/>
      <c r="D249" s="17"/>
      <c r="E249" s="17"/>
      <c r="F249" s="15">
        <f>SUM(F250)</f>
        <v>24</v>
      </c>
      <c r="G249" s="15">
        <f t="shared" ref="G249:H249" si="71">SUM(G250)</f>
        <v>0</v>
      </c>
      <c r="H249" s="15">
        <f t="shared" si="71"/>
        <v>0</v>
      </c>
    </row>
    <row r="250" spans="1:8" s="10" customFormat="1" ht="75">
      <c r="A250" s="35" t="s">
        <v>57</v>
      </c>
      <c r="B250" s="18" t="s">
        <v>109</v>
      </c>
      <c r="C250" s="18">
        <v>200</v>
      </c>
      <c r="D250" s="17" t="s">
        <v>67</v>
      </c>
      <c r="E250" s="17" t="s">
        <v>9</v>
      </c>
      <c r="F250" s="15">
        <f>SUM('8'!G317)</f>
        <v>24</v>
      </c>
      <c r="G250" s="15">
        <f>SUM('8'!H317)</f>
        <v>0</v>
      </c>
      <c r="H250" s="15">
        <f>SUM('8'!I317)</f>
        <v>0</v>
      </c>
    </row>
    <row r="251" spans="1:8" s="10" customFormat="1" ht="56.25">
      <c r="A251" s="4" t="s">
        <v>688</v>
      </c>
      <c r="B251" s="18" t="s">
        <v>691</v>
      </c>
      <c r="C251" s="18">
        <v>200</v>
      </c>
      <c r="D251" s="17" t="s">
        <v>67</v>
      </c>
      <c r="E251" s="17" t="s">
        <v>9</v>
      </c>
      <c r="F251" s="15">
        <f>SUM('8'!G319)</f>
        <v>0</v>
      </c>
      <c r="G251" s="15">
        <f>SUM('8'!H319)</f>
        <v>0</v>
      </c>
      <c r="H251" s="15">
        <f>SUM('8'!I319)</f>
        <v>0</v>
      </c>
    </row>
    <row r="252" spans="1:8" s="10" customFormat="1" ht="37.5">
      <c r="A252" s="7" t="s">
        <v>120</v>
      </c>
      <c r="B252" s="25" t="s">
        <v>111</v>
      </c>
      <c r="C252" s="18"/>
      <c r="D252" s="26"/>
      <c r="E252" s="26"/>
      <c r="F252" s="25">
        <f>SUM(F253)</f>
        <v>4658.3</v>
      </c>
      <c r="G252" s="25">
        <f t="shared" ref="G252:H252" si="72">SUM(G253)</f>
        <v>4601</v>
      </c>
      <c r="H252" s="25">
        <f t="shared" si="72"/>
        <v>4561</v>
      </c>
    </row>
    <row r="253" spans="1:8" s="10" customFormat="1" ht="56.25">
      <c r="A253" s="4" t="s">
        <v>487</v>
      </c>
      <c r="B253" s="18" t="s">
        <v>112</v>
      </c>
      <c r="C253" s="18"/>
      <c r="D253" s="17"/>
      <c r="E253" s="17"/>
      <c r="F253" s="18">
        <f>SUM(F254:F255)</f>
        <v>4658.3</v>
      </c>
      <c r="G253" s="18">
        <f t="shared" ref="G253:H253" si="73">SUM(G254:G255)</f>
        <v>4601</v>
      </c>
      <c r="H253" s="18">
        <f t="shared" si="73"/>
        <v>4561</v>
      </c>
    </row>
    <row r="254" spans="1:8" s="10" customFormat="1" ht="131.25">
      <c r="A254" s="35" t="s">
        <v>56</v>
      </c>
      <c r="B254" s="18" t="s">
        <v>121</v>
      </c>
      <c r="C254" s="18">
        <v>100</v>
      </c>
      <c r="D254" s="17" t="s">
        <v>67</v>
      </c>
      <c r="E254" s="17" t="s">
        <v>118</v>
      </c>
      <c r="F254" s="18">
        <f>SUM('8'!G327)</f>
        <v>4578.3</v>
      </c>
      <c r="G254" s="18">
        <f>SUM('8'!H327)</f>
        <v>4561</v>
      </c>
      <c r="H254" s="18">
        <f>SUM('8'!I327)</f>
        <v>4561</v>
      </c>
    </row>
    <row r="255" spans="1:8" s="10" customFormat="1" ht="75">
      <c r="A255" s="35" t="s">
        <v>57</v>
      </c>
      <c r="B255" s="18" t="s">
        <v>121</v>
      </c>
      <c r="C255" s="18">
        <v>200</v>
      </c>
      <c r="D255" s="17" t="s">
        <v>67</v>
      </c>
      <c r="E255" s="17" t="s">
        <v>118</v>
      </c>
      <c r="F255" s="18">
        <f>SUM('8'!G328)</f>
        <v>80</v>
      </c>
      <c r="G255" s="18">
        <f>SUM('8'!H328)</f>
        <v>40</v>
      </c>
      <c r="H255" s="18">
        <f>SUM('8'!I328)</f>
        <v>0</v>
      </c>
    </row>
    <row r="256" spans="1:8" s="10" customFormat="1" ht="75">
      <c r="A256" s="7" t="s">
        <v>123</v>
      </c>
      <c r="B256" s="25" t="s">
        <v>122</v>
      </c>
      <c r="C256" s="18"/>
      <c r="D256" s="26"/>
      <c r="E256" s="26"/>
      <c r="F256" s="25">
        <f>SUM(F257)</f>
        <v>2809.2000000000003</v>
      </c>
      <c r="G256" s="25">
        <f t="shared" ref="G256:H256" si="74">SUM(G257)</f>
        <v>2627</v>
      </c>
      <c r="H256" s="25">
        <f t="shared" si="74"/>
        <v>2634</v>
      </c>
    </row>
    <row r="257" spans="1:8" s="10" customFormat="1" ht="93.75">
      <c r="A257" s="4" t="s">
        <v>488</v>
      </c>
      <c r="B257" s="18" t="s">
        <v>124</v>
      </c>
      <c r="C257" s="18"/>
      <c r="D257" s="17"/>
      <c r="E257" s="17"/>
      <c r="F257" s="18">
        <f>SUM(F258:F261)</f>
        <v>2809.2000000000003</v>
      </c>
      <c r="G257" s="18">
        <f t="shared" ref="G257:H257" si="75">SUM(G258:G261)</f>
        <v>2627</v>
      </c>
      <c r="H257" s="18">
        <f t="shared" si="75"/>
        <v>2634</v>
      </c>
    </row>
    <row r="258" spans="1:8" s="10" customFormat="1" ht="131.25">
      <c r="A258" s="35" t="s">
        <v>56</v>
      </c>
      <c r="B258" s="18" t="s">
        <v>593</v>
      </c>
      <c r="C258" s="18">
        <v>100</v>
      </c>
      <c r="D258" s="17" t="s">
        <v>67</v>
      </c>
      <c r="E258" s="17" t="s">
        <v>118</v>
      </c>
      <c r="F258" s="18">
        <f>SUM('8'!G331)</f>
        <v>2484.9</v>
      </c>
      <c r="G258" s="18">
        <f>SUM('8'!H331)</f>
        <v>2607</v>
      </c>
      <c r="H258" s="18">
        <f>SUM('8'!I331)</f>
        <v>2634</v>
      </c>
    </row>
    <row r="259" spans="1:8" s="10" customFormat="1" ht="75">
      <c r="A259" s="35" t="s">
        <v>57</v>
      </c>
      <c r="B259" s="18" t="s">
        <v>593</v>
      </c>
      <c r="C259" s="18">
        <v>200</v>
      </c>
      <c r="D259" s="17" t="s">
        <v>67</v>
      </c>
      <c r="E259" s="17" t="s">
        <v>118</v>
      </c>
      <c r="F259" s="18">
        <f>SUM('8'!G332)</f>
        <v>264</v>
      </c>
      <c r="G259" s="18">
        <f>SUM('8'!H332)</f>
        <v>20</v>
      </c>
      <c r="H259" s="18">
        <f>SUM('8'!I332)</f>
        <v>0</v>
      </c>
    </row>
    <row r="260" spans="1:8" s="10" customFormat="1" ht="56.25">
      <c r="A260" s="35" t="s">
        <v>58</v>
      </c>
      <c r="B260" s="18" t="s">
        <v>593</v>
      </c>
      <c r="C260" s="18">
        <v>800</v>
      </c>
      <c r="D260" s="17" t="s">
        <v>67</v>
      </c>
      <c r="E260" s="17" t="s">
        <v>118</v>
      </c>
      <c r="F260" s="18">
        <f>SUM('8'!G333)</f>
        <v>10</v>
      </c>
      <c r="G260" s="18">
        <f>SUM('8'!H333)</f>
        <v>0</v>
      </c>
      <c r="H260" s="18">
        <f>SUM('8'!I333)</f>
        <v>0</v>
      </c>
    </row>
    <row r="261" spans="1:8" s="10" customFormat="1" ht="93.75">
      <c r="A261" s="4" t="s">
        <v>752</v>
      </c>
      <c r="B261" s="18" t="s">
        <v>767</v>
      </c>
      <c r="C261" s="18">
        <v>100</v>
      </c>
      <c r="D261" s="17" t="s">
        <v>67</v>
      </c>
      <c r="E261" s="17" t="s">
        <v>118</v>
      </c>
      <c r="F261" s="18">
        <f>'8'!G334</f>
        <v>50.3</v>
      </c>
      <c r="G261" s="18">
        <f>'8'!H334</f>
        <v>0</v>
      </c>
      <c r="H261" s="18">
        <f>'8'!I334</f>
        <v>0</v>
      </c>
    </row>
    <row r="262" spans="1:8" s="10" customFormat="1" ht="18.75">
      <c r="A262" s="7" t="s">
        <v>115</v>
      </c>
      <c r="B262" s="25" t="s">
        <v>113</v>
      </c>
      <c r="C262" s="25"/>
      <c r="D262" s="26"/>
      <c r="E262" s="26"/>
      <c r="F262" s="25">
        <f>SUM(F263)</f>
        <v>0</v>
      </c>
      <c r="G262" s="25">
        <f t="shared" ref="G262:H262" si="76">SUM(G263)</f>
        <v>0</v>
      </c>
      <c r="H262" s="25">
        <f t="shared" si="76"/>
        <v>0</v>
      </c>
    </row>
    <row r="263" spans="1:8" s="10" customFormat="1" ht="56.25">
      <c r="A263" s="4" t="s">
        <v>116</v>
      </c>
      <c r="B263" s="18" t="s">
        <v>114</v>
      </c>
      <c r="C263" s="18"/>
      <c r="D263" s="17"/>
      <c r="E263" s="17"/>
      <c r="F263" s="18">
        <f>SUM(F264)</f>
        <v>0</v>
      </c>
      <c r="G263" s="18">
        <f t="shared" ref="G263:H263" si="77">SUM(G264)</f>
        <v>0</v>
      </c>
      <c r="H263" s="18">
        <f t="shared" si="77"/>
        <v>0</v>
      </c>
    </row>
    <row r="264" spans="1:8" s="10" customFormat="1" ht="75">
      <c r="A264" s="35" t="s">
        <v>57</v>
      </c>
      <c r="B264" s="18" t="s">
        <v>117</v>
      </c>
      <c r="C264" s="18">
        <v>200</v>
      </c>
      <c r="D264" s="17" t="s">
        <v>67</v>
      </c>
      <c r="E264" s="17" t="s">
        <v>9</v>
      </c>
      <c r="F264" s="18">
        <f>SUM('8'!G322)</f>
        <v>0</v>
      </c>
      <c r="G264" s="18">
        <f>SUM('8'!H322)</f>
        <v>0</v>
      </c>
      <c r="H264" s="18">
        <f>SUM('8'!I322)</f>
        <v>0</v>
      </c>
    </row>
    <row r="265" spans="1:8" s="10" customFormat="1" ht="75">
      <c r="A265" s="6" t="s">
        <v>455</v>
      </c>
      <c r="B265" s="99" t="s">
        <v>452</v>
      </c>
      <c r="C265" s="99"/>
      <c r="D265" s="100" t="s">
        <v>19</v>
      </c>
      <c r="E265" s="100" t="s">
        <v>174</v>
      </c>
      <c r="F265" s="99">
        <f>F266+F268+F272+F275</f>
        <v>18172.3</v>
      </c>
      <c r="G265" s="99">
        <f t="shared" ref="G265:H265" si="78">G266+G268+G272+G275</f>
        <v>20662.3</v>
      </c>
      <c r="H265" s="99">
        <f t="shared" si="78"/>
        <v>21093.599999999999</v>
      </c>
    </row>
    <row r="266" spans="1:8" s="10" customFormat="1" ht="56.25">
      <c r="A266" s="35" t="s">
        <v>456</v>
      </c>
      <c r="B266" s="18" t="s">
        <v>457</v>
      </c>
      <c r="C266" s="18"/>
      <c r="D266" s="17" t="s">
        <v>19</v>
      </c>
      <c r="E266" s="17" t="s">
        <v>174</v>
      </c>
      <c r="F266" s="18">
        <f>F267</f>
        <v>185.1</v>
      </c>
      <c r="G266" s="18">
        <f t="shared" ref="G266:H266" si="79">G267</f>
        <v>0</v>
      </c>
      <c r="H266" s="18">
        <f t="shared" si="79"/>
        <v>0</v>
      </c>
    </row>
    <row r="267" spans="1:8" s="10" customFormat="1" ht="75">
      <c r="A267" s="4" t="s">
        <v>464</v>
      </c>
      <c r="B267" s="18" t="s">
        <v>463</v>
      </c>
      <c r="C267" s="18">
        <v>200</v>
      </c>
      <c r="D267" s="17" t="s">
        <v>19</v>
      </c>
      <c r="E267" s="17" t="s">
        <v>174</v>
      </c>
      <c r="F267" s="18">
        <f>SUM('8'!G513)</f>
        <v>185.1</v>
      </c>
      <c r="G267" s="18">
        <f>SUM('8'!H513)</f>
        <v>0</v>
      </c>
      <c r="H267" s="18">
        <f>SUM('8'!I513)</f>
        <v>0</v>
      </c>
    </row>
    <row r="268" spans="1:8" s="10" customFormat="1" ht="37.5">
      <c r="A268" s="35" t="s">
        <v>459</v>
      </c>
      <c r="B268" s="18" t="s">
        <v>458</v>
      </c>
      <c r="C268" s="18"/>
      <c r="D268" s="17" t="s">
        <v>19</v>
      </c>
      <c r="E268" s="17" t="s">
        <v>174</v>
      </c>
      <c r="F268" s="18">
        <f>F271+F270+F269</f>
        <v>644.1</v>
      </c>
      <c r="G268" s="18">
        <f t="shared" ref="G268:H268" si="80">G271+G270+G269</f>
        <v>0</v>
      </c>
      <c r="H268" s="18">
        <f t="shared" si="80"/>
        <v>0</v>
      </c>
    </row>
    <row r="269" spans="1:8" s="10" customFormat="1" ht="75">
      <c r="A269" s="4" t="s">
        <v>674</v>
      </c>
      <c r="B269" s="18" t="s">
        <v>465</v>
      </c>
      <c r="C269" s="18">
        <v>100</v>
      </c>
      <c r="D269" s="17" t="s">
        <v>19</v>
      </c>
      <c r="E269" s="17" t="s">
        <v>174</v>
      </c>
      <c r="F269" s="18">
        <f>SUM('8'!G515)</f>
        <v>0</v>
      </c>
      <c r="G269" s="18">
        <f>SUM('8'!H515)</f>
        <v>0</v>
      </c>
      <c r="H269" s="18">
        <f>SUM('8'!I515)</f>
        <v>0</v>
      </c>
    </row>
    <row r="270" spans="1:8" s="10" customFormat="1" ht="112.5">
      <c r="A270" s="4" t="s">
        <v>650</v>
      </c>
      <c r="B270" s="18" t="s">
        <v>465</v>
      </c>
      <c r="C270" s="18">
        <v>100</v>
      </c>
      <c r="D270" s="17" t="s">
        <v>19</v>
      </c>
      <c r="E270" s="17" t="s">
        <v>174</v>
      </c>
      <c r="F270" s="18">
        <f>SUM('8'!G516)</f>
        <v>0</v>
      </c>
      <c r="G270" s="18">
        <f>SUM('8'!H516)</f>
        <v>0</v>
      </c>
      <c r="H270" s="18">
        <f>SUM('8'!I516)</f>
        <v>0</v>
      </c>
    </row>
    <row r="271" spans="1:8" s="10" customFormat="1" ht="75">
      <c r="A271" s="4" t="s">
        <v>464</v>
      </c>
      <c r="B271" s="18" t="s">
        <v>465</v>
      </c>
      <c r="C271" s="18">
        <v>200</v>
      </c>
      <c r="D271" s="17" t="s">
        <v>19</v>
      </c>
      <c r="E271" s="17" t="s">
        <v>174</v>
      </c>
      <c r="F271" s="18">
        <f>SUM('8'!G517)</f>
        <v>644.1</v>
      </c>
      <c r="G271" s="18">
        <f>SUM('8'!H517)</f>
        <v>0</v>
      </c>
      <c r="H271" s="18">
        <f>SUM('8'!I517)</f>
        <v>0</v>
      </c>
    </row>
    <row r="272" spans="1:8" s="10" customFormat="1" ht="56.25">
      <c r="A272" s="31" t="s">
        <v>460</v>
      </c>
      <c r="B272" s="18" t="s">
        <v>461</v>
      </c>
      <c r="C272" s="18"/>
      <c r="D272" s="17" t="s">
        <v>19</v>
      </c>
      <c r="E272" s="17" t="s">
        <v>174</v>
      </c>
      <c r="F272" s="18">
        <f>F273+F274</f>
        <v>10239.299999999999</v>
      </c>
      <c r="G272" s="18">
        <f t="shared" ref="G272:H272" si="81">G273+G274</f>
        <v>7319</v>
      </c>
      <c r="H272" s="18">
        <f t="shared" si="81"/>
        <v>7402.1</v>
      </c>
    </row>
    <row r="273" spans="1:8" s="10" customFormat="1" ht="75">
      <c r="A273" s="31" t="s">
        <v>433</v>
      </c>
      <c r="B273" s="18" t="s">
        <v>462</v>
      </c>
      <c r="C273" s="18">
        <v>600</v>
      </c>
      <c r="D273" s="17" t="s">
        <v>19</v>
      </c>
      <c r="E273" s="17" t="s">
        <v>174</v>
      </c>
      <c r="F273" s="18">
        <f>SUM('8'!G519)</f>
        <v>9324.9</v>
      </c>
      <c r="G273" s="18">
        <f>SUM('8'!H519)</f>
        <v>6405.5</v>
      </c>
      <c r="H273" s="18">
        <f>SUM('8'!I519)</f>
        <v>6488.6</v>
      </c>
    </row>
    <row r="274" spans="1:8" s="10" customFormat="1" ht="93.75">
      <c r="A274" s="31" t="s">
        <v>614</v>
      </c>
      <c r="B274" s="18" t="s">
        <v>610</v>
      </c>
      <c r="C274" s="18">
        <v>600</v>
      </c>
      <c r="D274" s="17" t="s">
        <v>19</v>
      </c>
      <c r="E274" s="17" t="s">
        <v>174</v>
      </c>
      <c r="F274" s="18">
        <f>'8'!G520</f>
        <v>914.4</v>
      </c>
      <c r="G274" s="18">
        <f>'8'!H520</f>
        <v>913.5</v>
      </c>
      <c r="H274" s="18">
        <f>'8'!I520</f>
        <v>913.5</v>
      </c>
    </row>
    <row r="275" spans="1:8" s="10" customFormat="1" ht="56.25">
      <c r="A275" s="31" t="s">
        <v>654</v>
      </c>
      <c r="B275" s="18" t="s">
        <v>652</v>
      </c>
      <c r="C275" s="18"/>
      <c r="D275" s="17" t="s">
        <v>19</v>
      </c>
      <c r="E275" s="17" t="s">
        <v>174</v>
      </c>
      <c r="F275" s="18">
        <f>F276+F277</f>
        <v>7103.8</v>
      </c>
      <c r="G275" s="18">
        <f t="shared" ref="G275:H275" si="82">G276+G277</f>
        <v>13343.3</v>
      </c>
      <c r="H275" s="18">
        <f t="shared" si="82"/>
        <v>13691.5</v>
      </c>
    </row>
    <row r="276" spans="1:8" s="10" customFormat="1" ht="75">
      <c r="A276" s="31" t="s">
        <v>433</v>
      </c>
      <c r="B276" s="18" t="s">
        <v>653</v>
      </c>
      <c r="C276" s="18">
        <v>600</v>
      </c>
      <c r="D276" s="17" t="s">
        <v>19</v>
      </c>
      <c r="E276" s="17" t="s">
        <v>174</v>
      </c>
      <c r="F276" s="18">
        <f>SUM('8'!G522)</f>
        <v>6603.8</v>
      </c>
      <c r="G276" s="18">
        <f>SUM('8'!H522)</f>
        <v>13343.3</v>
      </c>
      <c r="H276" s="18">
        <f>SUM('8'!I522)</f>
        <v>13691.5</v>
      </c>
    </row>
    <row r="277" spans="1:8" s="10" customFormat="1" ht="88.5" customHeight="1">
      <c r="A277" s="31" t="s">
        <v>750</v>
      </c>
      <c r="B277" s="18" t="s">
        <v>749</v>
      </c>
      <c r="C277" s="18">
        <v>600</v>
      </c>
      <c r="D277" s="17" t="s">
        <v>19</v>
      </c>
      <c r="E277" s="17" t="s">
        <v>174</v>
      </c>
      <c r="F277" s="18">
        <f>'8'!G523</f>
        <v>500</v>
      </c>
      <c r="G277" s="18">
        <f>'8'!H523</f>
        <v>0</v>
      </c>
      <c r="H277" s="18">
        <f>'8'!I523</f>
        <v>0</v>
      </c>
    </row>
    <row r="278" spans="1:8" s="10" customFormat="1" ht="75">
      <c r="A278" s="6" t="s">
        <v>157</v>
      </c>
      <c r="B278" s="99" t="s">
        <v>158</v>
      </c>
      <c r="C278" s="99"/>
      <c r="D278" s="100"/>
      <c r="E278" s="100"/>
      <c r="F278" s="14">
        <f>SUM(F286+F298+F279+F293)</f>
        <v>15062.900000000001</v>
      </c>
      <c r="G278" s="14">
        <f>SUM(G286+G298+G279+G293)</f>
        <v>7677.6</v>
      </c>
      <c r="H278" s="14">
        <f>SUM(H286+H298+H279+H293)</f>
        <v>7764.3</v>
      </c>
    </row>
    <row r="279" spans="1:8" s="10" customFormat="1" ht="56.25">
      <c r="A279" s="51" t="s">
        <v>622</v>
      </c>
      <c r="B279" s="25" t="s">
        <v>241</v>
      </c>
      <c r="C279" s="25"/>
      <c r="D279" s="54"/>
      <c r="E279" s="54"/>
      <c r="F279" s="21">
        <f>SUM(F280+F283)</f>
        <v>10764.1</v>
      </c>
      <c r="G279" s="21">
        <f t="shared" ref="G279:H279" si="83">SUM(G280+G283)</f>
        <v>4100</v>
      </c>
      <c r="H279" s="21">
        <f t="shared" si="83"/>
        <v>4200</v>
      </c>
    </row>
    <row r="280" spans="1:8" s="10" customFormat="1" ht="56.25">
      <c r="A280" s="35" t="s">
        <v>618</v>
      </c>
      <c r="B280" s="18" t="s">
        <v>242</v>
      </c>
      <c r="C280" s="18"/>
      <c r="D280" s="100"/>
      <c r="E280" s="100"/>
      <c r="F280" s="15">
        <f>SUM(F281:F282)</f>
        <v>7289.3</v>
      </c>
      <c r="G280" s="15">
        <f t="shared" ref="G280:H280" si="84">SUM(G281:G282)</f>
        <v>4100</v>
      </c>
      <c r="H280" s="15">
        <f t="shared" si="84"/>
        <v>4200</v>
      </c>
    </row>
    <row r="281" spans="1:8" s="10" customFormat="1" ht="112.5">
      <c r="A281" s="35" t="s">
        <v>619</v>
      </c>
      <c r="B281" s="18" t="s">
        <v>243</v>
      </c>
      <c r="C281" s="18">
        <v>800</v>
      </c>
      <c r="D281" s="17" t="s">
        <v>118</v>
      </c>
      <c r="E281" s="17" t="s">
        <v>183</v>
      </c>
      <c r="F281" s="15">
        <f>SUM('8'!G142)</f>
        <v>7289.3</v>
      </c>
      <c r="G281" s="15">
        <f>SUM('8'!H142)</f>
        <v>4100</v>
      </c>
      <c r="H281" s="15">
        <f>SUM('8'!I142)</f>
        <v>4200</v>
      </c>
    </row>
    <row r="282" spans="1:8" s="10" customFormat="1" ht="112.5">
      <c r="A282" s="35" t="s">
        <v>620</v>
      </c>
      <c r="B282" s="18" t="s">
        <v>519</v>
      </c>
      <c r="C282" s="18">
        <v>800</v>
      </c>
      <c r="D282" s="17" t="s">
        <v>118</v>
      </c>
      <c r="E282" s="17" t="s">
        <v>183</v>
      </c>
      <c r="F282" s="15">
        <f>SUM('8'!G143)</f>
        <v>0</v>
      </c>
      <c r="G282" s="15">
        <f>SUM('8'!H143)</f>
        <v>0</v>
      </c>
      <c r="H282" s="15">
        <f>SUM('8'!I143)</f>
        <v>0</v>
      </c>
    </row>
    <row r="283" spans="1:8" s="10" customFormat="1" ht="56.25">
      <c r="A283" s="4" t="s">
        <v>621</v>
      </c>
      <c r="B283" s="18" t="s">
        <v>579</v>
      </c>
      <c r="C283" s="18"/>
      <c r="D283" s="17" t="s">
        <v>118</v>
      </c>
      <c r="E283" s="17" t="s">
        <v>183</v>
      </c>
      <c r="F283" s="15">
        <f>F284+F285</f>
        <v>3474.8</v>
      </c>
      <c r="G283" s="15">
        <f t="shared" ref="G283:H283" si="85">G284+G285</f>
        <v>0</v>
      </c>
      <c r="H283" s="15">
        <f t="shared" si="85"/>
        <v>0</v>
      </c>
    </row>
    <row r="284" spans="1:8" s="10" customFormat="1" ht="93.75">
      <c r="A284" s="4" t="s">
        <v>581</v>
      </c>
      <c r="B284" s="18" t="s">
        <v>580</v>
      </c>
      <c r="C284" s="18">
        <v>200</v>
      </c>
      <c r="D284" s="17" t="s">
        <v>118</v>
      </c>
      <c r="E284" s="17" t="s">
        <v>183</v>
      </c>
      <c r="F284" s="15">
        <f>SUM('8'!G145)</f>
        <v>0</v>
      </c>
      <c r="G284" s="15">
        <f>SUM('8'!H145)</f>
        <v>0</v>
      </c>
      <c r="H284" s="15">
        <f>SUM('8'!I145)</f>
        <v>0</v>
      </c>
    </row>
    <row r="285" spans="1:8" s="10" customFormat="1" ht="56.25">
      <c r="A285" s="4" t="s">
        <v>621</v>
      </c>
      <c r="B285" s="18" t="s">
        <v>769</v>
      </c>
      <c r="C285" s="18">
        <v>200</v>
      </c>
      <c r="D285" s="17" t="s">
        <v>118</v>
      </c>
      <c r="E285" s="17" t="s">
        <v>183</v>
      </c>
      <c r="F285" s="15">
        <f>'9'!F158</f>
        <v>3474.8</v>
      </c>
      <c r="G285" s="15">
        <f>'9'!G158</f>
        <v>0</v>
      </c>
      <c r="H285" s="15">
        <f>'9'!H158</f>
        <v>0</v>
      </c>
    </row>
    <row r="286" spans="1:8" s="10" customFormat="1" ht="56.25">
      <c r="A286" s="7" t="s">
        <v>159</v>
      </c>
      <c r="B286" s="25" t="s">
        <v>160</v>
      </c>
      <c r="C286" s="25"/>
      <c r="D286" s="26"/>
      <c r="E286" s="26"/>
      <c r="F286" s="25">
        <f>SUM(F287+F291)</f>
        <v>4197.8</v>
      </c>
      <c r="G286" s="25">
        <f t="shared" ref="G286:H286" si="86">SUM(G287+G291)</f>
        <v>3476.6</v>
      </c>
      <c r="H286" s="25">
        <f t="shared" si="86"/>
        <v>3463.3</v>
      </c>
    </row>
    <row r="287" spans="1:8" s="10" customFormat="1" ht="37.5">
      <c r="A287" s="4" t="s">
        <v>491</v>
      </c>
      <c r="B287" s="18" t="s">
        <v>161</v>
      </c>
      <c r="C287" s="18"/>
      <c r="D287" s="17"/>
      <c r="E287" s="17"/>
      <c r="F287" s="18">
        <f>SUM(F288:F290)</f>
        <v>3963.8</v>
      </c>
      <c r="G287" s="18">
        <f t="shared" ref="G287:H287" si="87">SUM(G288:G290)</f>
        <v>3380</v>
      </c>
      <c r="H287" s="18">
        <f t="shared" si="87"/>
        <v>3380</v>
      </c>
    </row>
    <row r="288" spans="1:8" s="10" customFormat="1" ht="131.25">
      <c r="A288" s="35" t="s">
        <v>163</v>
      </c>
      <c r="B288" s="18" t="s">
        <v>162</v>
      </c>
      <c r="C288" s="18">
        <v>100</v>
      </c>
      <c r="D288" s="17" t="s">
        <v>118</v>
      </c>
      <c r="E288" s="17" t="s">
        <v>153</v>
      </c>
      <c r="F288" s="18">
        <f>SUM('8'!G109)</f>
        <v>3236.8</v>
      </c>
      <c r="G288" s="18">
        <f>SUM('8'!H109)</f>
        <v>2982</v>
      </c>
      <c r="H288" s="18">
        <f>SUM('8'!I109)</f>
        <v>2982</v>
      </c>
    </row>
    <row r="289" spans="1:8" s="10" customFormat="1" ht="75">
      <c r="A289" s="35" t="s">
        <v>164</v>
      </c>
      <c r="B289" s="18" t="s">
        <v>162</v>
      </c>
      <c r="C289" s="18">
        <v>200</v>
      </c>
      <c r="D289" s="17" t="s">
        <v>118</v>
      </c>
      <c r="E289" s="17" t="s">
        <v>153</v>
      </c>
      <c r="F289" s="18">
        <f>SUM('8'!G110)</f>
        <v>722</v>
      </c>
      <c r="G289" s="18">
        <f>SUM('8'!H110)</f>
        <v>393</v>
      </c>
      <c r="H289" s="18">
        <f>SUM('8'!I110)</f>
        <v>393</v>
      </c>
    </row>
    <row r="290" spans="1:8" s="10" customFormat="1" ht="56.25">
      <c r="A290" s="35" t="s">
        <v>58</v>
      </c>
      <c r="B290" s="18" t="s">
        <v>162</v>
      </c>
      <c r="C290" s="18">
        <v>800</v>
      </c>
      <c r="D290" s="17" t="s">
        <v>118</v>
      </c>
      <c r="E290" s="17" t="s">
        <v>153</v>
      </c>
      <c r="F290" s="18">
        <f>SUM('8'!G111)</f>
        <v>5</v>
      </c>
      <c r="G290" s="18">
        <f>SUM('8'!H111)</f>
        <v>5</v>
      </c>
      <c r="H290" s="18">
        <f>SUM('8'!I111)</f>
        <v>5</v>
      </c>
    </row>
    <row r="291" spans="1:8" s="10" customFormat="1" ht="56.25">
      <c r="A291" s="35" t="s">
        <v>513</v>
      </c>
      <c r="B291" s="18" t="s">
        <v>244</v>
      </c>
      <c r="C291" s="18"/>
      <c r="D291" s="17"/>
      <c r="E291" s="17"/>
      <c r="F291" s="18">
        <f>SUM(F292)</f>
        <v>234</v>
      </c>
      <c r="G291" s="18">
        <f t="shared" ref="G291:H291" si="88">SUM(G292)</f>
        <v>96.6</v>
      </c>
      <c r="H291" s="18">
        <f t="shared" si="88"/>
        <v>83.3</v>
      </c>
    </row>
    <row r="292" spans="1:8" s="10" customFormat="1" ht="75">
      <c r="A292" s="35" t="s">
        <v>246</v>
      </c>
      <c r="B292" s="18" t="s">
        <v>494</v>
      </c>
      <c r="C292" s="18">
        <v>200</v>
      </c>
      <c r="D292" s="17" t="s">
        <v>118</v>
      </c>
      <c r="E292" s="17" t="s">
        <v>153</v>
      </c>
      <c r="F292" s="18">
        <f>SUM('8'!G113)</f>
        <v>234</v>
      </c>
      <c r="G292" s="18">
        <f>SUM('8'!H113)</f>
        <v>96.6</v>
      </c>
      <c r="H292" s="18">
        <f>SUM('8'!I113)</f>
        <v>83.3</v>
      </c>
    </row>
    <row r="293" spans="1:8" s="10" customFormat="1" ht="37.5">
      <c r="A293" s="51" t="s">
        <v>514</v>
      </c>
      <c r="B293" s="25" t="s">
        <v>247</v>
      </c>
      <c r="C293" s="25"/>
      <c r="D293" s="26"/>
      <c r="E293" s="26"/>
      <c r="F293" s="21">
        <f>SUM(F294+F296)</f>
        <v>100</v>
      </c>
      <c r="G293" s="21">
        <f t="shared" ref="G293:H293" si="89">SUM(G294+G296)</f>
        <v>100</v>
      </c>
      <c r="H293" s="21">
        <f t="shared" si="89"/>
        <v>100</v>
      </c>
    </row>
    <row r="294" spans="1:8" s="10" customFormat="1" ht="56.25">
      <c r="A294" s="35" t="s">
        <v>515</v>
      </c>
      <c r="B294" s="18" t="s">
        <v>248</v>
      </c>
      <c r="C294" s="18"/>
      <c r="D294" s="17"/>
      <c r="E294" s="17"/>
      <c r="F294" s="15">
        <f>SUM(F295)</f>
        <v>100</v>
      </c>
      <c r="G294" s="15">
        <f t="shared" ref="G294:H294" si="90">SUM(G295)</f>
        <v>100</v>
      </c>
      <c r="H294" s="15">
        <f t="shared" si="90"/>
        <v>100</v>
      </c>
    </row>
    <row r="295" spans="1:8" s="10" customFormat="1" ht="75">
      <c r="A295" s="35" t="s">
        <v>251</v>
      </c>
      <c r="B295" s="18" t="s">
        <v>625</v>
      </c>
      <c r="C295" s="18">
        <v>300</v>
      </c>
      <c r="D295" s="17" t="s">
        <v>210</v>
      </c>
      <c r="E295" s="17" t="s">
        <v>46</v>
      </c>
      <c r="F295" s="15">
        <f>SUM('8'!G240)</f>
        <v>100</v>
      </c>
      <c r="G295" s="15">
        <f>SUM('8'!H240)</f>
        <v>100</v>
      </c>
      <c r="H295" s="15">
        <f>SUM('8'!I240)</f>
        <v>100</v>
      </c>
    </row>
    <row r="296" spans="1:8" s="10" customFormat="1" ht="18.75">
      <c r="A296" s="4" t="s">
        <v>265</v>
      </c>
      <c r="B296" s="18" t="s">
        <v>262</v>
      </c>
      <c r="C296" s="18"/>
      <c r="D296" s="17"/>
      <c r="E296" s="17"/>
      <c r="F296" s="15">
        <f>SUM(F297)</f>
        <v>0</v>
      </c>
      <c r="G296" s="15">
        <f t="shared" ref="G296:H296" si="91">SUM(G297)</f>
        <v>0</v>
      </c>
      <c r="H296" s="15">
        <f t="shared" si="91"/>
        <v>0</v>
      </c>
    </row>
    <row r="297" spans="1:8" s="10" customFormat="1" ht="37.5">
      <c r="A297" s="4" t="s">
        <v>263</v>
      </c>
      <c r="B297" s="18" t="s">
        <v>264</v>
      </c>
      <c r="C297" s="18">
        <v>500</v>
      </c>
      <c r="D297" s="17" t="s">
        <v>153</v>
      </c>
      <c r="E297" s="17" t="s">
        <v>46</v>
      </c>
      <c r="F297" s="15">
        <f>SUM('8'!G186)</f>
        <v>0</v>
      </c>
      <c r="G297" s="15">
        <f>SUM('8'!H186)</f>
        <v>0</v>
      </c>
      <c r="H297" s="15">
        <f>SUM('8'!I186)</f>
        <v>0</v>
      </c>
    </row>
    <row r="298" spans="1:8" s="10" customFormat="1" ht="56.25">
      <c r="A298" s="51" t="s">
        <v>516</v>
      </c>
      <c r="B298" s="25" t="s">
        <v>254</v>
      </c>
      <c r="C298" s="25"/>
      <c r="D298" s="26"/>
      <c r="E298" s="26"/>
      <c r="F298" s="21">
        <f>SUM(F299)</f>
        <v>1</v>
      </c>
      <c r="G298" s="21">
        <f t="shared" ref="G298:H298" si="92">SUM(G299)</f>
        <v>1</v>
      </c>
      <c r="H298" s="21">
        <f t="shared" si="92"/>
        <v>1</v>
      </c>
    </row>
    <row r="299" spans="1:8" s="10" customFormat="1" ht="93.75">
      <c r="A299" s="35" t="s">
        <v>517</v>
      </c>
      <c r="B299" s="18" t="s">
        <v>252</v>
      </c>
      <c r="C299" s="18"/>
      <c r="D299" s="17"/>
      <c r="E299" s="17"/>
      <c r="F299" s="15">
        <f>SUM(F300:F301)</f>
        <v>1</v>
      </c>
      <c r="G299" s="15">
        <f t="shared" ref="G299:H299" si="93">SUM(G300:G301)</f>
        <v>1</v>
      </c>
      <c r="H299" s="15">
        <f t="shared" si="93"/>
        <v>1</v>
      </c>
    </row>
    <row r="300" spans="1:8" s="10" customFormat="1" ht="112.5">
      <c r="A300" s="35" t="s">
        <v>257</v>
      </c>
      <c r="B300" s="18" t="s">
        <v>253</v>
      </c>
      <c r="C300" s="18">
        <v>200</v>
      </c>
      <c r="D300" s="17" t="s">
        <v>9</v>
      </c>
      <c r="E300" s="17" t="s">
        <v>136</v>
      </c>
      <c r="F300" s="15">
        <f>SUM('8'!G63)</f>
        <v>0</v>
      </c>
      <c r="G300" s="15">
        <f>SUM('8'!H63)</f>
        <v>1</v>
      </c>
      <c r="H300" s="15">
        <f>SUM('8'!I63)</f>
        <v>1</v>
      </c>
    </row>
    <row r="301" spans="1:8" s="10" customFormat="1" ht="206.25">
      <c r="A301" s="35" t="s">
        <v>258</v>
      </c>
      <c r="B301" s="18" t="s">
        <v>255</v>
      </c>
      <c r="C301" s="18">
        <v>200</v>
      </c>
      <c r="D301" s="17" t="s">
        <v>9</v>
      </c>
      <c r="E301" s="17" t="s">
        <v>136</v>
      </c>
      <c r="F301" s="15">
        <f>SUM('8'!G64)</f>
        <v>1</v>
      </c>
      <c r="G301" s="15">
        <f>SUM('8'!H64)</f>
        <v>0</v>
      </c>
      <c r="H301" s="15">
        <f>SUM('8'!I64)</f>
        <v>0</v>
      </c>
    </row>
    <row r="302" spans="1:8" s="10" customFormat="1" ht="150">
      <c r="A302" s="70" t="s">
        <v>12</v>
      </c>
      <c r="B302" s="99" t="s">
        <v>14</v>
      </c>
      <c r="C302" s="71"/>
      <c r="D302" s="71"/>
      <c r="E302" s="71"/>
      <c r="F302" s="72">
        <f>SUM(F303+F310+F331+F321)</f>
        <v>47307.7</v>
      </c>
      <c r="G302" s="72">
        <f>SUM(G303+G310+G331+G321)</f>
        <v>29128</v>
      </c>
      <c r="H302" s="72">
        <f>SUM(H303+H310+H331+H321)</f>
        <v>29680</v>
      </c>
    </row>
    <row r="303" spans="1:8" s="10" customFormat="1" ht="37.5">
      <c r="A303" s="7" t="s">
        <v>16</v>
      </c>
      <c r="B303" s="32" t="s">
        <v>15</v>
      </c>
      <c r="C303" s="25"/>
      <c r="D303" s="26"/>
      <c r="E303" s="26"/>
      <c r="F303" s="33">
        <f>SUM(F304)</f>
        <v>5567.3</v>
      </c>
      <c r="G303" s="33">
        <f t="shared" ref="G303:H303" si="94">SUM(G304)</f>
        <v>300</v>
      </c>
      <c r="H303" s="33">
        <f t="shared" si="94"/>
        <v>300</v>
      </c>
    </row>
    <row r="304" spans="1:8" s="10" customFormat="1" ht="93.75">
      <c r="A304" s="4" t="s">
        <v>17</v>
      </c>
      <c r="B304" s="28" t="s">
        <v>18</v>
      </c>
      <c r="C304" s="18"/>
      <c r="D304" s="17"/>
      <c r="E304" s="17"/>
      <c r="F304" s="24">
        <f>SUM(F305:F306:F307:F309)</f>
        <v>5567.3</v>
      </c>
      <c r="G304" s="24">
        <f>SUM(G305:G306:G307:G309,G308)</f>
        <v>300</v>
      </c>
      <c r="H304" s="24">
        <f>SUM(H305:H306:H307:H309,H308)</f>
        <v>300</v>
      </c>
    </row>
    <row r="305" spans="1:8" s="10" customFormat="1" ht="75">
      <c r="A305" s="4" t="s">
        <v>31</v>
      </c>
      <c r="B305" s="28" t="s">
        <v>21</v>
      </c>
      <c r="C305" s="18">
        <v>800</v>
      </c>
      <c r="D305" s="17" t="s">
        <v>9</v>
      </c>
      <c r="E305" s="17" t="s">
        <v>19</v>
      </c>
      <c r="F305" s="24">
        <f>SUM('8'!G541)</f>
        <v>378.8</v>
      </c>
      <c r="G305" s="24">
        <f>SUM('8'!H541)</f>
        <v>300</v>
      </c>
      <c r="H305" s="24">
        <f>SUM('8'!I541)</f>
        <v>300</v>
      </c>
    </row>
    <row r="306" spans="1:8" s="10" customFormat="1" ht="75">
      <c r="A306" s="4" t="s">
        <v>692</v>
      </c>
      <c r="B306" s="28" t="s">
        <v>23</v>
      </c>
      <c r="C306" s="18">
        <v>800</v>
      </c>
      <c r="D306" s="17" t="s">
        <v>9</v>
      </c>
      <c r="E306" s="17" t="s">
        <v>136</v>
      </c>
      <c r="F306" s="24">
        <f>SUM('8'!G546)</f>
        <v>2849.5</v>
      </c>
      <c r="G306" s="24">
        <f>SUM('8'!H546)</f>
        <v>0</v>
      </c>
      <c r="H306" s="24">
        <f>SUM('8'!I546)</f>
        <v>0</v>
      </c>
    </row>
    <row r="307" spans="1:8" s="10" customFormat="1" ht="131.25">
      <c r="A307" s="4" t="s">
        <v>801</v>
      </c>
      <c r="B307" s="28" t="s">
        <v>563</v>
      </c>
      <c r="C307" s="18">
        <v>500</v>
      </c>
      <c r="D307" s="17" t="s">
        <v>24</v>
      </c>
      <c r="E307" s="17" t="s">
        <v>46</v>
      </c>
      <c r="F307" s="24">
        <f>'8'!G562</f>
        <v>99.3</v>
      </c>
      <c r="G307" s="24">
        <v>0</v>
      </c>
      <c r="H307" s="24">
        <v>0</v>
      </c>
    </row>
    <row r="308" spans="1:8" s="10" customFormat="1" ht="75">
      <c r="A308" s="4" t="s">
        <v>540</v>
      </c>
      <c r="B308" s="28" t="s">
        <v>21</v>
      </c>
      <c r="C308" s="18">
        <v>500</v>
      </c>
      <c r="D308" s="17" t="s">
        <v>24</v>
      </c>
      <c r="E308" s="17" t="s">
        <v>46</v>
      </c>
      <c r="F308" s="24">
        <f>'8'!G563</f>
        <v>121.2</v>
      </c>
      <c r="G308" s="24">
        <f>'8'!H563</f>
        <v>0</v>
      </c>
      <c r="H308" s="24">
        <f>'8'!I563</f>
        <v>0</v>
      </c>
    </row>
    <row r="309" spans="1:8" s="10" customFormat="1" ht="56.25">
      <c r="A309" s="4" t="s">
        <v>802</v>
      </c>
      <c r="B309" s="28" t="s">
        <v>23</v>
      </c>
      <c r="C309" s="18">
        <v>500</v>
      </c>
      <c r="D309" s="17" t="s">
        <v>24</v>
      </c>
      <c r="E309" s="17" t="s">
        <v>46</v>
      </c>
      <c r="F309" s="24">
        <f>'8'!G564</f>
        <v>2118.5</v>
      </c>
      <c r="G309" s="24">
        <v>0</v>
      </c>
      <c r="H309" s="24">
        <v>0</v>
      </c>
    </row>
    <row r="310" spans="1:8" s="10" customFormat="1" ht="93.75">
      <c r="A310" s="7" t="s">
        <v>27</v>
      </c>
      <c r="B310" s="32" t="s">
        <v>28</v>
      </c>
      <c r="C310" s="25"/>
      <c r="D310" s="26"/>
      <c r="E310" s="26"/>
      <c r="F310" s="33">
        <f>SUM(F311+F314)</f>
        <v>31394.1</v>
      </c>
      <c r="G310" s="33">
        <f t="shared" ref="G310:H310" si="95">SUM(G311+G314)</f>
        <v>18990</v>
      </c>
      <c r="H310" s="33">
        <f t="shared" si="95"/>
        <v>19487</v>
      </c>
    </row>
    <row r="311" spans="1:8" s="10" customFormat="1" ht="37.5">
      <c r="A311" s="4" t="s">
        <v>29</v>
      </c>
      <c r="B311" s="28" t="s">
        <v>30</v>
      </c>
      <c r="C311" s="99"/>
      <c r="D311" s="17"/>
      <c r="E311" s="17"/>
      <c r="F311" s="24">
        <f>SUM(F312:F313)</f>
        <v>9385</v>
      </c>
      <c r="G311" s="24">
        <f t="shared" ref="G311:H311" si="96">SUM(G312:G313)</f>
        <v>8464</v>
      </c>
      <c r="H311" s="24">
        <f t="shared" si="96"/>
        <v>8680</v>
      </c>
    </row>
    <row r="312" spans="1:8" s="10" customFormat="1" ht="56.25">
      <c r="A312" s="4" t="s">
        <v>32</v>
      </c>
      <c r="B312" s="28" t="s">
        <v>701</v>
      </c>
      <c r="C312" s="18">
        <v>500</v>
      </c>
      <c r="D312" s="17" t="s">
        <v>24</v>
      </c>
      <c r="E312" s="17" t="s">
        <v>9</v>
      </c>
      <c r="F312" s="24">
        <f>SUM('8'!G557)</f>
        <v>5253</v>
      </c>
      <c r="G312" s="24">
        <f>SUM('8'!H557)</f>
        <v>4437</v>
      </c>
      <c r="H312" s="24">
        <f>SUM('8'!I557)</f>
        <v>4567</v>
      </c>
    </row>
    <row r="313" spans="1:8" s="10" customFormat="1" ht="56.25">
      <c r="A313" s="4" t="s">
        <v>33</v>
      </c>
      <c r="B313" s="28" t="s">
        <v>702</v>
      </c>
      <c r="C313" s="18">
        <v>500</v>
      </c>
      <c r="D313" s="17" t="s">
        <v>24</v>
      </c>
      <c r="E313" s="17" t="s">
        <v>9</v>
      </c>
      <c r="F313" s="24">
        <f>SUM('8'!G558)</f>
        <v>4132</v>
      </c>
      <c r="G313" s="24">
        <f>SUM('8'!H558)</f>
        <v>4027</v>
      </c>
      <c r="H313" s="24">
        <f>SUM('8'!I558)</f>
        <v>4113</v>
      </c>
    </row>
    <row r="314" spans="1:8" s="10" customFormat="1" ht="37.5">
      <c r="A314" s="4" t="s">
        <v>34</v>
      </c>
      <c r="B314" s="28" t="s">
        <v>35</v>
      </c>
      <c r="C314" s="18"/>
      <c r="D314" s="17"/>
      <c r="E314" s="17"/>
      <c r="F314" s="24">
        <f>SUM(F320+F318+F317+F319+F315+F316)</f>
        <v>22009.1</v>
      </c>
      <c r="G314" s="24">
        <f t="shared" ref="G314:H314" si="97">SUM(G320+G318+G317+G319+G315+G316)</f>
        <v>10526</v>
      </c>
      <c r="H314" s="24">
        <f t="shared" si="97"/>
        <v>10807</v>
      </c>
    </row>
    <row r="315" spans="1:8" s="10" customFormat="1" ht="18.75">
      <c r="A315" s="4" t="s">
        <v>776</v>
      </c>
      <c r="B315" s="28" t="s">
        <v>774</v>
      </c>
      <c r="C315" s="18">
        <v>500</v>
      </c>
      <c r="D315" s="17" t="s">
        <v>24</v>
      </c>
      <c r="E315" s="17" t="s">
        <v>46</v>
      </c>
      <c r="F315" s="24">
        <f>'8'!G566</f>
        <v>3460.3</v>
      </c>
      <c r="G315" s="24">
        <f>'8'!H566</f>
        <v>0</v>
      </c>
      <c r="H315" s="24">
        <f>'8'!I566</f>
        <v>0</v>
      </c>
    </row>
    <row r="316" spans="1:8" s="10" customFormat="1" ht="37.5">
      <c r="A316" s="4" t="s">
        <v>777</v>
      </c>
      <c r="B316" s="28" t="s">
        <v>775</v>
      </c>
      <c r="C316" s="18">
        <v>500</v>
      </c>
      <c r="D316" s="17" t="s">
        <v>24</v>
      </c>
      <c r="E316" s="17" t="s">
        <v>46</v>
      </c>
      <c r="F316" s="24">
        <f>'8'!G567</f>
        <v>4360.8</v>
      </c>
      <c r="G316" s="24">
        <f>'8'!H567</f>
        <v>0</v>
      </c>
      <c r="H316" s="24">
        <f>'8'!I567</f>
        <v>0</v>
      </c>
    </row>
    <row r="317" spans="1:8" s="10" customFormat="1" ht="56.25">
      <c r="A317" s="4" t="s">
        <v>803</v>
      </c>
      <c r="B317" s="28" t="s">
        <v>637</v>
      </c>
      <c r="C317" s="18">
        <v>500</v>
      </c>
      <c r="D317" s="17" t="s">
        <v>24</v>
      </c>
      <c r="E317" s="17" t="s">
        <v>46</v>
      </c>
      <c r="F317" s="24">
        <f>SUM('8'!G568)</f>
        <v>0</v>
      </c>
      <c r="G317" s="24">
        <f>SUM('8'!H568)</f>
        <v>0</v>
      </c>
      <c r="H317" s="24">
        <f>SUM('8'!I568)</f>
        <v>0</v>
      </c>
    </row>
    <row r="318" spans="1:8" s="10" customFormat="1" ht="56.25">
      <c r="A318" s="4" t="s">
        <v>804</v>
      </c>
      <c r="B318" s="28" t="s">
        <v>638</v>
      </c>
      <c r="C318" s="18">
        <v>500</v>
      </c>
      <c r="D318" s="17" t="s">
        <v>24</v>
      </c>
      <c r="E318" s="17" t="s">
        <v>46</v>
      </c>
      <c r="F318" s="24">
        <f>SUM('8'!G569)</f>
        <v>1050</v>
      </c>
      <c r="G318" s="24">
        <f>SUM('8'!H569)</f>
        <v>0</v>
      </c>
      <c r="H318" s="24">
        <f>SUM('8'!I569)</f>
        <v>0</v>
      </c>
    </row>
    <row r="319" spans="1:8" s="10" customFormat="1" ht="56.25">
      <c r="A319" s="93" t="s">
        <v>805</v>
      </c>
      <c r="B319" s="76" t="s">
        <v>681</v>
      </c>
      <c r="C319" s="76">
        <v>500</v>
      </c>
      <c r="D319" s="94" t="s">
        <v>118</v>
      </c>
      <c r="E319" s="94" t="s">
        <v>183</v>
      </c>
      <c r="F319" s="95">
        <f>SUM('8'!G151)</f>
        <v>1000</v>
      </c>
      <c r="G319" s="95">
        <f>SUM('8'!H151)</f>
        <v>0</v>
      </c>
      <c r="H319" s="95">
        <f>SUM('8'!I151)</f>
        <v>0</v>
      </c>
    </row>
    <row r="320" spans="1:8" s="10" customFormat="1" ht="37.5">
      <c r="A320" s="4" t="s">
        <v>37</v>
      </c>
      <c r="B320" s="28" t="s">
        <v>36</v>
      </c>
      <c r="C320" s="18">
        <v>500</v>
      </c>
      <c r="D320" s="17" t="s">
        <v>24</v>
      </c>
      <c r="E320" s="17" t="s">
        <v>46</v>
      </c>
      <c r="F320" s="24">
        <f>SUM('8'!G570)</f>
        <v>12138</v>
      </c>
      <c r="G320" s="24">
        <f>SUM('8'!H570)</f>
        <v>10526</v>
      </c>
      <c r="H320" s="24">
        <f>SUM('8'!I570)</f>
        <v>10807</v>
      </c>
    </row>
    <row r="321" spans="1:8" s="10" customFormat="1" ht="75">
      <c r="A321" s="7" t="s">
        <v>223</v>
      </c>
      <c r="B321" s="25" t="s">
        <v>224</v>
      </c>
      <c r="C321" s="25"/>
      <c r="D321" s="26"/>
      <c r="E321" s="26"/>
      <c r="F321" s="73">
        <f>SUM(F322+F325+F328)</f>
        <v>1487</v>
      </c>
      <c r="G321" s="73">
        <f t="shared" ref="G321:H321" si="98">SUM(G322+G325+G328)</f>
        <v>1470</v>
      </c>
      <c r="H321" s="73">
        <f t="shared" si="98"/>
        <v>1525</v>
      </c>
    </row>
    <row r="322" spans="1:8" s="10" customFormat="1" ht="112.5">
      <c r="A322" s="4" t="s">
        <v>229</v>
      </c>
      <c r="B322" s="18" t="s">
        <v>225</v>
      </c>
      <c r="C322" s="99"/>
      <c r="D322" s="17"/>
      <c r="E322" s="17"/>
      <c r="F322" s="74">
        <f>SUM(F323:F324)</f>
        <v>513</v>
      </c>
      <c r="G322" s="74">
        <f t="shared" ref="G322:H322" si="99">SUM(G323:G324)</f>
        <v>508</v>
      </c>
      <c r="H322" s="74">
        <f t="shared" si="99"/>
        <v>526</v>
      </c>
    </row>
    <row r="323" spans="1:8" s="10" customFormat="1" ht="131.25">
      <c r="A323" s="35" t="s">
        <v>226</v>
      </c>
      <c r="B323" s="18" t="s">
        <v>228</v>
      </c>
      <c r="C323" s="18">
        <v>100</v>
      </c>
      <c r="D323" s="17" t="s">
        <v>9</v>
      </c>
      <c r="E323" s="17" t="s">
        <v>136</v>
      </c>
      <c r="F323" s="74">
        <f>SUM('8'!G68)</f>
        <v>501</v>
      </c>
      <c r="G323" s="74">
        <f>SUM('8'!H68)</f>
        <v>478</v>
      </c>
      <c r="H323" s="74">
        <f>SUM('8'!I68)</f>
        <v>485</v>
      </c>
    </row>
    <row r="324" spans="1:8" s="10" customFormat="1" ht="93.75">
      <c r="A324" s="35" t="s">
        <v>227</v>
      </c>
      <c r="B324" s="18" t="s">
        <v>228</v>
      </c>
      <c r="C324" s="18">
        <v>200</v>
      </c>
      <c r="D324" s="17" t="s">
        <v>9</v>
      </c>
      <c r="E324" s="17" t="s">
        <v>136</v>
      </c>
      <c r="F324" s="74">
        <f>SUM('8'!G69)</f>
        <v>12</v>
      </c>
      <c r="G324" s="74">
        <f>SUM('8'!H69)</f>
        <v>30</v>
      </c>
      <c r="H324" s="74">
        <f>SUM('8'!I69)</f>
        <v>41</v>
      </c>
    </row>
    <row r="325" spans="1:8" s="10" customFormat="1" ht="131.25">
      <c r="A325" s="4" t="s">
        <v>234</v>
      </c>
      <c r="B325" s="18" t="s">
        <v>230</v>
      </c>
      <c r="C325" s="99"/>
      <c r="D325" s="17"/>
      <c r="E325" s="17"/>
      <c r="F325" s="24">
        <f>SUM(F326:F327)</f>
        <v>503</v>
      </c>
      <c r="G325" s="24">
        <f t="shared" ref="G325:H325" si="100">SUM(G326:G327)</f>
        <v>498</v>
      </c>
      <c r="H325" s="24">
        <f t="shared" si="100"/>
        <v>516</v>
      </c>
    </row>
    <row r="326" spans="1:8" s="10" customFormat="1" ht="168.75">
      <c r="A326" s="35" t="s">
        <v>232</v>
      </c>
      <c r="B326" s="18" t="s">
        <v>231</v>
      </c>
      <c r="C326" s="18">
        <v>100</v>
      </c>
      <c r="D326" s="17" t="s">
        <v>9</v>
      </c>
      <c r="E326" s="17" t="s">
        <v>136</v>
      </c>
      <c r="F326" s="24">
        <f>SUM('8'!G71)</f>
        <v>503</v>
      </c>
      <c r="G326" s="24">
        <f>SUM('8'!H71)</f>
        <v>483</v>
      </c>
      <c r="H326" s="24">
        <f>SUM('8'!I71)</f>
        <v>490</v>
      </c>
    </row>
    <row r="327" spans="1:8" s="10" customFormat="1" ht="131.25">
      <c r="A327" s="35" t="s">
        <v>233</v>
      </c>
      <c r="B327" s="18" t="s">
        <v>231</v>
      </c>
      <c r="C327" s="18">
        <v>200</v>
      </c>
      <c r="D327" s="17" t="s">
        <v>9</v>
      </c>
      <c r="E327" s="17" t="s">
        <v>136</v>
      </c>
      <c r="F327" s="24">
        <f>SUM('8'!G72)</f>
        <v>0</v>
      </c>
      <c r="G327" s="24">
        <f>SUM('8'!H72)</f>
        <v>15</v>
      </c>
      <c r="H327" s="24">
        <f>SUM('8'!I72)</f>
        <v>26</v>
      </c>
    </row>
    <row r="328" spans="1:8" s="10" customFormat="1" ht="75">
      <c r="A328" s="4" t="s">
        <v>239</v>
      </c>
      <c r="B328" s="18" t="s">
        <v>235</v>
      </c>
      <c r="C328" s="99"/>
      <c r="D328" s="17"/>
      <c r="E328" s="17"/>
      <c r="F328" s="24">
        <f>SUM(F329:F330)</f>
        <v>471</v>
      </c>
      <c r="G328" s="24">
        <f t="shared" ref="G328:H328" si="101">SUM(G329:G330)</f>
        <v>464</v>
      </c>
      <c r="H328" s="24">
        <f t="shared" si="101"/>
        <v>483</v>
      </c>
    </row>
    <row r="329" spans="1:8" s="10" customFormat="1" ht="131.25">
      <c r="A329" s="35" t="s">
        <v>238</v>
      </c>
      <c r="B329" s="18" t="s">
        <v>236</v>
      </c>
      <c r="C329" s="18">
        <v>100</v>
      </c>
      <c r="D329" s="17" t="s">
        <v>9</v>
      </c>
      <c r="E329" s="17" t="s">
        <v>136</v>
      </c>
      <c r="F329" s="24">
        <f>SUM('8'!G74)</f>
        <v>471</v>
      </c>
      <c r="G329" s="24">
        <f>SUM('8'!H74)</f>
        <v>464</v>
      </c>
      <c r="H329" s="24">
        <f>SUM('8'!I74)</f>
        <v>483</v>
      </c>
    </row>
    <row r="330" spans="1:8" s="10" customFormat="1" ht="75">
      <c r="A330" s="35" t="s">
        <v>237</v>
      </c>
      <c r="B330" s="18" t="s">
        <v>236</v>
      </c>
      <c r="C330" s="18">
        <v>200</v>
      </c>
      <c r="D330" s="17" t="s">
        <v>9</v>
      </c>
      <c r="E330" s="17" t="s">
        <v>136</v>
      </c>
      <c r="F330" s="24">
        <f>SUM('8'!G75)</f>
        <v>0</v>
      </c>
      <c r="G330" s="24">
        <f>SUM('8'!H75)</f>
        <v>0</v>
      </c>
      <c r="H330" s="24">
        <f>SUM('8'!I75)</f>
        <v>0</v>
      </c>
    </row>
    <row r="331" spans="1:8" s="10" customFormat="1" ht="37.5">
      <c r="A331" s="7" t="s">
        <v>38</v>
      </c>
      <c r="B331" s="32" t="s">
        <v>13</v>
      </c>
      <c r="C331" s="25"/>
      <c r="D331" s="26"/>
      <c r="E331" s="26"/>
      <c r="F331" s="33">
        <f>SUM(F332)</f>
        <v>8859.2999999999993</v>
      </c>
      <c r="G331" s="33">
        <f t="shared" ref="G331:H331" si="102">SUM(G332)</f>
        <v>8368</v>
      </c>
      <c r="H331" s="33">
        <f t="shared" si="102"/>
        <v>8368</v>
      </c>
    </row>
    <row r="332" spans="1:8" s="10" customFormat="1" ht="93.75">
      <c r="A332" s="4" t="s">
        <v>39</v>
      </c>
      <c r="B332" s="28" t="s">
        <v>40</v>
      </c>
      <c r="C332" s="18"/>
      <c r="D332" s="17"/>
      <c r="E332" s="17"/>
      <c r="F332" s="24">
        <f>SUM(F333:F335)</f>
        <v>8859.2999999999993</v>
      </c>
      <c r="G332" s="24">
        <f t="shared" ref="G332:H332" si="103">SUM(G333:G335)</f>
        <v>8368</v>
      </c>
      <c r="H332" s="24">
        <f t="shared" si="103"/>
        <v>8368</v>
      </c>
    </row>
    <row r="333" spans="1:8" s="10" customFormat="1" ht="112.5">
      <c r="A333" s="4" t="s">
        <v>42</v>
      </c>
      <c r="B333" s="28" t="s">
        <v>41</v>
      </c>
      <c r="C333" s="18">
        <v>100</v>
      </c>
      <c r="D333" s="17" t="s">
        <v>9</v>
      </c>
      <c r="E333" s="17" t="s">
        <v>11</v>
      </c>
      <c r="F333" s="24">
        <f>SUM('8'!G534)</f>
        <v>6783.9</v>
      </c>
      <c r="G333" s="24">
        <f>SUM('8'!H534)</f>
        <v>6733</v>
      </c>
      <c r="H333" s="24">
        <f>SUM('8'!I534)</f>
        <v>6733</v>
      </c>
    </row>
    <row r="334" spans="1:8" s="10" customFormat="1" ht="75">
      <c r="A334" s="4" t="s">
        <v>43</v>
      </c>
      <c r="B334" s="28" t="s">
        <v>41</v>
      </c>
      <c r="C334" s="18">
        <v>200</v>
      </c>
      <c r="D334" s="17" t="s">
        <v>9</v>
      </c>
      <c r="E334" s="17" t="s">
        <v>11</v>
      </c>
      <c r="F334" s="24">
        <f>SUM('8'!G535)</f>
        <v>1635</v>
      </c>
      <c r="G334" s="24">
        <f>SUM('8'!H535)</f>
        <v>1635</v>
      </c>
      <c r="H334" s="24">
        <f>SUM('8'!I535)</f>
        <v>1635</v>
      </c>
    </row>
    <row r="335" spans="1:8" s="10" customFormat="1" ht="93.75">
      <c r="A335" s="4" t="s">
        <v>752</v>
      </c>
      <c r="B335" s="28" t="s">
        <v>751</v>
      </c>
      <c r="C335" s="18">
        <v>100</v>
      </c>
      <c r="D335" s="17" t="s">
        <v>9</v>
      </c>
      <c r="E335" s="17" t="s">
        <v>11</v>
      </c>
      <c r="F335" s="24">
        <f>'8'!G536</f>
        <v>440.4</v>
      </c>
      <c r="G335" s="24">
        <f>'8'!H536</f>
        <v>0</v>
      </c>
      <c r="H335" s="24">
        <f>'8'!I536</f>
        <v>0</v>
      </c>
    </row>
    <row r="336" spans="1:8" s="10" customFormat="1" ht="75">
      <c r="A336" s="6" t="s">
        <v>148</v>
      </c>
      <c r="B336" s="99" t="s">
        <v>127</v>
      </c>
      <c r="C336" s="99"/>
      <c r="D336" s="100"/>
      <c r="E336" s="100"/>
      <c r="F336" s="14">
        <f>SUM(F337+F358+F370+F377)</f>
        <v>72346.2</v>
      </c>
      <c r="G336" s="14">
        <f>SUM(G337+G358+G370+G377)</f>
        <v>92822.3</v>
      </c>
      <c r="H336" s="14">
        <f>SUM(H337+H358+H370+H377)</f>
        <v>58216.800000000003</v>
      </c>
    </row>
    <row r="337" spans="1:8" s="10" customFormat="1" ht="37.5">
      <c r="A337" s="7" t="s">
        <v>38</v>
      </c>
      <c r="B337" s="25" t="s">
        <v>128</v>
      </c>
      <c r="C337" s="25"/>
      <c r="D337" s="26"/>
      <c r="E337" s="26"/>
      <c r="F337" s="21">
        <f>SUM(F349+F353+F338+F356+F347)</f>
        <v>58346.1</v>
      </c>
      <c r="G337" s="21">
        <f>SUM(G349+G353+G338+G356)</f>
        <v>53640</v>
      </c>
      <c r="H337" s="21">
        <f>SUM(H349+H353+H338+H356)</f>
        <v>53317</v>
      </c>
    </row>
    <row r="338" spans="1:8" s="10" customFormat="1" ht="56.25">
      <c r="A338" s="4" t="s">
        <v>176</v>
      </c>
      <c r="B338" s="18" t="s">
        <v>177</v>
      </c>
      <c r="C338" s="25"/>
      <c r="D338" s="26"/>
      <c r="E338" s="26"/>
      <c r="F338" s="15">
        <f>SUM(F339+F340+F341+F342+F345+F344+F346+F343)</f>
        <v>34908.199999999997</v>
      </c>
      <c r="G338" s="15">
        <f t="shared" ref="G338:H338" si="104">SUM(G339+G340+G341+G342+G345+G344+G346+G343)</f>
        <v>32518</v>
      </c>
      <c r="H338" s="15">
        <f t="shared" si="104"/>
        <v>31848</v>
      </c>
    </row>
    <row r="339" spans="1:8" s="10" customFormat="1" ht="112.5">
      <c r="A339" s="35" t="s">
        <v>178</v>
      </c>
      <c r="B339" s="18" t="s">
        <v>179</v>
      </c>
      <c r="C339" s="18">
        <v>100</v>
      </c>
      <c r="D339" s="17" t="s">
        <v>9</v>
      </c>
      <c r="E339" s="17" t="s">
        <v>174</v>
      </c>
      <c r="F339" s="18">
        <f>SUM('8'!G26)</f>
        <v>2123</v>
      </c>
      <c r="G339" s="18">
        <f>SUM('8'!H26)</f>
        <v>1962</v>
      </c>
      <c r="H339" s="18">
        <f>SUM('8'!I26)</f>
        <v>1962</v>
      </c>
    </row>
    <row r="340" spans="1:8" s="10" customFormat="1" ht="112.5">
      <c r="A340" s="35" t="s">
        <v>178</v>
      </c>
      <c r="B340" s="18" t="s">
        <v>179</v>
      </c>
      <c r="C340" s="18">
        <v>100</v>
      </c>
      <c r="D340" s="17" t="s">
        <v>9</v>
      </c>
      <c r="E340" s="17" t="s">
        <v>118</v>
      </c>
      <c r="F340" s="15">
        <f>SUM('8'!G38)</f>
        <v>21098.400000000001</v>
      </c>
      <c r="G340" s="15">
        <f>SUM('8'!H38)</f>
        <v>19504</v>
      </c>
      <c r="H340" s="15">
        <f>SUM('8'!I38)</f>
        <v>19789</v>
      </c>
    </row>
    <row r="341" spans="1:8" s="10" customFormat="1" ht="75">
      <c r="A341" s="35" t="s">
        <v>181</v>
      </c>
      <c r="B341" s="18" t="s">
        <v>179</v>
      </c>
      <c r="C341" s="18">
        <v>200</v>
      </c>
      <c r="D341" s="17" t="s">
        <v>9</v>
      </c>
      <c r="E341" s="17" t="s">
        <v>118</v>
      </c>
      <c r="F341" s="15">
        <f>SUM('8'!G39)</f>
        <v>7639.3</v>
      </c>
      <c r="G341" s="15">
        <f>SUM('8'!H39)</f>
        <v>7637</v>
      </c>
      <c r="H341" s="15">
        <f>SUM('8'!I39)</f>
        <v>7662</v>
      </c>
    </row>
    <row r="342" spans="1:8" s="10" customFormat="1" ht="37.5">
      <c r="A342" s="35" t="s">
        <v>182</v>
      </c>
      <c r="B342" s="18" t="s">
        <v>179</v>
      </c>
      <c r="C342" s="18">
        <v>800</v>
      </c>
      <c r="D342" s="17" t="s">
        <v>9</v>
      </c>
      <c r="E342" s="17" t="s">
        <v>118</v>
      </c>
      <c r="F342" s="15">
        <f>SUM('8'!G40)</f>
        <v>243</v>
      </c>
      <c r="G342" s="15">
        <f>SUM('8'!H40)</f>
        <v>150</v>
      </c>
      <c r="H342" s="15">
        <f>SUM('8'!I40)</f>
        <v>100</v>
      </c>
    </row>
    <row r="343" spans="1:8" s="10" customFormat="1" ht="93.75">
      <c r="A343" s="4" t="s">
        <v>752</v>
      </c>
      <c r="B343" s="18" t="s">
        <v>773</v>
      </c>
      <c r="C343" s="18">
        <v>100</v>
      </c>
      <c r="D343" s="17" t="s">
        <v>9</v>
      </c>
      <c r="E343" s="17" t="s">
        <v>118</v>
      </c>
      <c r="F343" s="15">
        <f>'8'!G41</f>
        <v>781.2</v>
      </c>
      <c r="G343" s="15">
        <f>'8'!H41</f>
        <v>0</v>
      </c>
      <c r="H343" s="15">
        <f>'8'!I41</f>
        <v>0</v>
      </c>
    </row>
    <row r="344" spans="1:8" s="10" customFormat="1" ht="37.5">
      <c r="A344" s="35" t="s">
        <v>182</v>
      </c>
      <c r="B344" s="18" t="s">
        <v>179</v>
      </c>
      <c r="C344" s="18">
        <v>800</v>
      </c>
      <c r="D344" s="17" t="s">
        <v>9</v>
      </c>
      <c r="E344" s="17" t="s">
        <v>45</v>
      </c>
      <c r="F344" s="15">
        <f>SUM('8'!G49)</f>
        <v>0</v>
      </c>
      <c r="G344" s="15">
        <f>SUM('8'!H49)</f>
        <v>0</v>
      </c>
      <c r="H344" s="15">
        <f>SUM('8'!I49)</f>
        <v>0</v>
      </c>
    </row>
    <row r="345" spans="1:8" s="10" customFormat="1" ht="75">
      <c r="A345" s="35" t="s">
        <v>181</v>
      </c>
      <c r="B345" s="18" t="s">
        <v>179</v>
      </c>
      <c r="C345" s="18">
        <v>200</v>
      </c>
      <c r="D345" s="17" t="s">
        <v>118</v>
      </c>
      <c r="E345" s="17" t="s">
        <v>183</v>
      </c>
      <c r="F345" s="15">
        <f>SUM('8'!G155)</f>
        <v>3018.2</v>
      </c>
      <c r="G345" s="15">
        <f>SUM('8'!H155)</f>
        <v>3265</v>
      </c>
      <c r="H345" s="15">
        <f>SUM('8'!I155)</f>
        <v>2335</v>
      </c>
    </row>
    <row r="346" spans="1:8" s="10" customFormat="1" ht="75">
      <c r="A346" s="4" t="s">
        <v>181</v>
      </c>
      <c r="B346" s="18" t="s">
        <v>179</v>
      </c>
      <c r="C346" s="18">
        <v>600</v>
      </c>
      <c r="D346" s="17" t="s">
        <v>153</v>
      </c>
      <c r="E346" s="17" t="s">
        <v>9</v>
      </c>
      <c r="F346" s="15">
        <f>'8'!G166</f>
        <v>5.0999999999999996</v>
      </c>
      <c r="G346" s="15">
        <f>'8'!H166</f>
        <v>0</v>
      </c>
      <c r="H346" s="15">
        <f>'8'!I166</f>
        <v>0</v>
      </c>
    </row>
    <row r="347" spans="1:8" s="10" customFormat="1" ht="112.5">
      <c r="A347" s="4" t="s">
        <v>572</v>
      </c>
      <c r="B347" s="18" t="s">
        <v>570</v>
      </c>
      <c r="C347" s="18"/>
      <c r="D347" s="17" t="s">
        <v>9</v>
      </c>
      <c r="E347" s="17" t="s">
        <v>45</v>
      </c>
      <c r="F347" s="15">
        <f>SUM(F348)</f>
        <v>0</v>
      </c>
      <c r="G347" s="15">
        <f t="shared" ref="G347:H347" si="105">SUM(G348)</f>
        <v>0</v>
      </c>
      <c r="H347" s="15">
        <f t="shared" si="105"/>
        <v>0</v>
      </c>
    </row>
    <row r="348" spans="1:8" s="10" customFormat="1" ht="18.75">
      <c r="A348" s="4" t="s">
        <v>776</v>
      </c>
      <c r="B348" s="18" t="s">
        <v>571</v>
      </c>
      <c r="C348" s="18">
        <v>500</v>
      </c>
      <c r="D348" s="17" t="s">
        <v>9</v>
      </c>
      <c r="E348" s="17" t="s">
        <v>45</v>
      </c>
      <c r="F348" s="15">
        <f>SUM('8'!G51)</f>
        <v>0</v>
      </c>
      <c r="G348" s="15">
        <f>SUM('8'!H51)</f>
        <v>0</v>
      </c>
      <c r="H348" s="15">
        <f>SUM('8'!I51)</f>
        <v>0</v>
      </c>
    </row>
    <row r="349" spans="1:8" s="10" customFormat="1" ht="75">
      <c r="A349" s="4" t="s">
        <v>129</v>
      </c>
      <c r="B349" s="18" t="s">
        <v>130</v>
      </c>
      <c r="C349" s="18"/>
      <c r="D349" s="17"/>
      <c r="E349" s="17"/>
      <c r="F349" s="18">
        <f>SUM(F350:F352)</f>
        <v>1273.3</v>
      </c>
      <c r="G349" s="18">
        <f t="shared" ref="G349:H349" si="106">SUM(G350:G351)</f>
        <v>1173</v>
      </c>
      <c r="H349" s="18">
        <f t="shared" si="106"/>
        <v>1184</v>
      </c>
    </row>
    <row r="350" spans="1:8" s="10" customFormat="1" ht="112.5">
      <c r="A350" s="35" t="s">
        <v>497</v>
      </c>
      <c r="B350" s="18" t="s">
        <v>131</v>
      </c>
      <c r="C350" s="18">
        <v>100</v>
      </c>
      <c r="D350" s="17" t="s">
        <v>9</v>
      </c>
      <c r="E350" s="17" t="s">
        <v>46</v>
      </c>
      <c r="F350" s="18">
        <f>SUM('8'!G31)</f>
        <v>1258.3</v>
      </c>
      <c r="G350" s="18">
        <f>SUM('8'!H31)</f>
        <v>1161</v>
      </c>
      <c r="H350" s="18">
        <f>SUM('8'!I31)</f>
        <v>1172</v>
      </c>
    </row>
    <row r="351" spans="1:8" s="10" customFormat="1" ht="75">
      <c r="A351" s="35" t="s">
        <v>496</v>
      </c>
      <c r="B351" s="18" t="s">
        <v>131</v>
      </c>
      <c r="C351" s="18">
        <v>200</v>
      </c>
      <c r="D351" s="17" t="s">
        <v>9</v>
      </c>
      <c r="E351" s="17" t="s">
        <v>46</v>
      </c>
      <c r="F351" s="18">
        <f>SUM('8'!G32)</f>
        <v>15</v>
      </c>
      <c r="G351" s="18">
        <f>SUM('8'!H32)</f>
        <v>12</v>
      </c>
      <c r="H351" s="18">
        <f>SUM('8'!I32)</f>
        <v>12</v>
      </c>
    </row>
    <row r="352" spans="1:8" s="10" customFormat="1" ht="37.5">
      <c r="A352" s="4" t="s">
        <v>182</v>
      </c>
      <c r="B352" s="18" t="s">
        <v>131</v>
      </c>
      <c r="C352" s="18">
        <v>800</v>
      </c>
      <c r="D352" s="17" t="s">
        <v>9</v>
      </c>
      <c r="E352" s="17" t="s">
        <v>46</v>
      </c>
      <c r="F352" s="18">
        <f>SUM('8'!G33)</f>
        <v>0</v>
      </c>
      <c r="G352" s="18"/>
      <c r="H352" s="18"/>
    </row>
    <row r="353" spans="1:8" s="10" customFormat="1" ht="37.5">
      <c r="A353" s="4" t="s">
        <v>133</v>
      </c>
      <c r="B353" s="18" t="s">
        <v>134</v>
      </c>
      <c r="C353" s="18"/>
      <c r="D353" s="17"/>
      <c r="E353" s="17"/>
      <c r="F353" s="18">
        <f>SUM(F354:F355)</f>
        <v>21837.8</v>
      </c>
      <c r="G353" s="18">
        <f>SUM(G354:G355)</f>
        <v>19899</v>
      </c>
      <c r="H353" s="18">
        <f>SUM(H354:H355)</f>
        <v>20235</v>
      </c>
    </row>
    <row r="354" spans="1:8" s="10" customFormat="1" ht="131.25">
      <c r="A354" s="35" t="s">
        <v>138</v>
      </c>
      <c r="B354" s="18" t="s">
        <v>135</v>
      </c>
      <c r="C354" s="18">
        <v>100</v>
      </c>
      <c r="D354" s="17" t="s">
        <v>9</v>
      </c>
      <c r="E354" s="17" t="s">
        <v>136</v>
      </c>
      <c r="F354" s="18">
        <f>SUM('8'!G79)</f>
        <v>19884.7</v>
      </c>
      <c r="G354" s="18">
        <f>SUM('8'!H79)</f>
        <v>18367</v>
      </c>
      <c r="H354" s="18">
        <f>SUM('8'!I79)</f>
        <v>18553</v>
      </c>
    </row>
    <row r="355" spans="1:8" s="10" customFormat="1" ht="75">
      <c r="A355" s="35" t="s">
        <v>139</v>
      </c>
      <c r="B355" s="18" t="s">
        <v>135</v>
      </c>
      <c r="C355" s="18">
        <v>200</v>
      </c>
      <c r="D355" s="17" t="s">
        <v>9</v>
      </c>
      <c r="E355" s="17" t="s">
        <v>136</v>
      </c>
      <c r="F355" s="18">
        <f>SUM('8'!G80)</f>
        <v>1953.1</v>
      </c>
      <c r="G355" s="18">
        <f>SUM('8'!H80)</f>
        <v>1532</v>
      </c>
      <c r="H355" s="18">
        <f>SUM('8'!I80)</f>
        <v>1682</v>
      </c>
    </row>
    <row r="356" spans="1:8" s="10" customFormat="1" ht="37.5">
      <c r="A356" s="4" t="s">
        <v>191</v>
      </c>
      <c r="B356" s="18" t="s">
        <v>190</v>
      </c>
      <c r="C356" s="18"/>
      <c r="D356" s="17"/>
      <c r="E356" s="17"/>
      <c r="F356" s="18">
        <f>SUM(F357)</f>
        <v>326.8</v>
      </c>
      <c r="G356" s="18">
        <f t="shared" ref="G356:H356" si="107">SUM(G357)</f>
        <v>50</v>
      </c>
      <c r="H356" s="18">
        <f t="shared" si="107"/>
        <v>50</v>
      </c>
    </row>
    <row r="357" spans="1:8" s="10" customFormat="1" ht="93.75">
      <c r="A357" s="35" t="s">
        <v>192</v>
      </c>
      <c r="B357" s="18" t="s">
        <v>189</v>
      </c>
      <c r="C357" s="18">
        <v>200</v>
      </c>
      <c r="D357" s="17" t="s">
        <v>174</v>
      </c>
      <c r="E357" s="17" t="s">
        <v>118</v>
      </c>
      <c r="F357" s="18">
        <f>SUM('8'!G93)</f>
        <v>326.8</v>
      </c>
      <c r="G357" s="18">
        <f>SUM('8'!H93)</f>
        <v>50</v>
      </c>
      <c r="H357" s="18">
        <f>SUM('8'!I93)</f>
        <v>50</v>
      </c>
    </row>
    <row r="358" spans="1:8" s="10" customFormat="1" ht="56.25">
      <c r="A358" s="7" t="s">
        <v>140</v>
      </c>
      <c r="B358" s="25" t="s">
        <v>141</v>
      </c>
      <c r="C358" s="25"/>
      <c r="D358" s="23"/>
      <c r="E358" s="23"/>
      <c r="F358" s="21">
        <f>SUM(F359+F368)</f>
        <v>7956.7</v>
      </c>
      <c r="G358" s="21">
        <f t="shared" ref="G358:H358" si="108">SUM(G359+G368)</f>
        <v>265.3</v>
      </c>
      <c r="H358" s="21">
        <f t="shared" si="108"/>
        <v>177.8</v>
      </c>
    </row>
    <row r="359" spans="1:8" s="10" customFormat="1" ht="56.25">
      <c r="A359" s="4" t="s">
        <v>142</v>
      </c>
      <c r="B359" s="18" t="s">
        <v>143</v>
      </c>
      <c r="C359" s="18"/>
      <c r="D359" s="22"/>
      <c r="E359" s="22"/>
      <c r="F359" s="15">
        <f>SUM(F363+F364+F362+F366+F367+F365+F361+F360)</f>
        <v>7803.9</v>
      </c>
      <c r="G359" s="15">
        <f t="shared" ref="G359:H359" si="109">SUM(G363+G364+G362+G366+G367+G365+G361+G360)</f>
        <v>112.5</v>
      </c>
      <c r="H359" s="15">
        <f t="shared" si="109"/>
        <v>25</v>
      </c>
    </row>
    <row r="360" spans="1:8" s="10" customFormat="1" ht="93.75">
      <c r="A360" s="4" t="s">
        <v>687</v>
      </c>
      <c r="B360" s="18" t="s">
        <v>686</v>
      </c>
      <c r="C360" s="18">
        <v>200</v>
      </c>
      <c r="D360" s="17" t="s">
        <v>9</v>
      </c>
      <c r="E360" s="17" t="s">
        <v>153</v>
      </c>
      <c r="F360" s="15">
        <f>SUM('8'!G46)</f>
        <v>17</v>
      </c>
      <c r="G360" s="15">
        <f>SUM('8'!H46)</f>
        <v>87.5</v>
      </c>
      <c r="H360" s="15">
        <f>SUM('8'!I46)</f>
        <v>0</v>
      </c>
    </row>
    <row r="361" spans="1:8" s="10" customFormat="1" ht="56.25">
      <c r="A361" s="4" t="s">
        <v>546</v>
      </c>
      <c r="B361" s="18" t="s">
        <v>547</v>
      </c>
      <c r="C361" s="18">
        <v>200</v>
      </c>
      <c r="D361" s="17" t="s">
        <v>9</v>
      </c>
      <c r="E361" s="17" t="s">
        <v>136</v>
      </c>
      <c r="F361" s="15">
        <f>'8'!G83</f>
        <v>0</v>
      </c>
      <c r="G361" s="15">
        <f>'8'!H83</f>
        <v>0</v>
      </c>
      <c r="H361" s="15">
        <f>'8'!I83</f>
        <v>0</v>
      </c>
    </row>
    <row r="362" spans="1:8" s="10" customFormat="1" ht="37.5">
      <c r="A362" s="11" t="s">
        <v>816</v>
      </c>
      <c r="B362" s="18" t="s">
        <v>198</v>
      </c>
      <c r="C362" s="18">
        <v>200</v>
      </c>
      <c r="D362" s="17" t="s">
        <v>9</v>
      </c>
      <c r="E362" s="17" t="s">
        <v>136</v>
      </c>
      <c r="F362" s="18">
        <f>SUM('8'!G84)</f>
        <v>28</v>
      </c>
      <c r="G362" s="18">
        <f>SUM('8'!H84)</f>
        <v>0</v>
      </c>
      <c r="H362" s="18">
        <f>SUM('8'!I84)</f>
        <v>0</v>
      </c>
    </row>
    <row r="363" spans="1:8" s="10" customFormat="1" ht="206.25">
      <c r="A363" s="35" t="s">
        <v>778</v>
      </c>
      <c r="B363" s="18" t="s">
        <v>144</v>
      </c>
      <c r="C363" s="18">
        <v>100</v>
      </c>
      <c r="D363" s="17" t="s">
        <v>9</v>
      </c>
      <c r="E363" s="17" t="s">
        <v>136</v>
      </c>
      <c r="F363" s="18">
        <f>SUM('8'!G85)</f>
        <v>7433.9</v>
      </c>
      <c r="G363" s="18">
        <f>SUM('8'!H85)</f>
        <v>0</v>
      </c>
      <c r="H363" s="18">
        <f>SUM('8'!I85)</f>
        <v>0</v>
      </c>
    </row>
    <row r="364" spans="1:8" s="10" customFormat="1" ht="150">
      <c r="A364" s="35" t="s">
        <v>780</v>
      </c>
      <c r="B364" s="18" t="s">
        <v>144</v>
      </c>
      <c r="C364" s="18">
        <v>200</v>
      </c>
      <c r="D364" s="17" t="s">
        <v>9</v>
      </c>
      <c r="E364" s="17" t="s">
        <v>136</v>
      </c>
      <c r="F364" s="18">
        <f>SUM('8'!G86)</f>
        <v>0</v>
      </c>
      <c r="G364" s="18">
        <f>SUM('8'!H86)</f>
        <v>0</v>
      </c>
      <c r="H364" s="18">
        <f>SUM('8'!I86)</f>
        <v>0</v>
      </c>
    </row>
    <row r="365" spans="1:8" s="10" customFormat="1" ht="150">
      <c r="A365" s="35" t="s">
        <v>780</v>
      </c>
      <c r="B365" s="18" t="s">
        <v>144</v>
      </c>
      <c r="C365" s="18">
        <v>200</v>
      </c>
      <c r="D365" s="17" t="s">
        <v>118</v>
      </c>
      <c r="E365" s="17" t="s">
        <v>183</v>
      </c>
      <c r="F365" s="18">
        <f>SUM('8'!G552)</f>
        <v>300</v>
      </c>
      <c r="G365" s="18">
        <f>SUM('8'!H552)</f>
        <v>0</v>
      </c>
      <c r="H365" s="18">
        <f>SUM('8'!I552)</f>
        <v>0</v>
      </c>
    </row>
    <row r="366" spans="1:8" s="10" customFormat="1" ht="75">
      <c r="A366" s="12" t="s">
        <v>197</v>
      </c>
      <c r="B366" s="18" t="s">
        <v>518</v>
      </c>
      <c r="C366" s="18">
        <v>200</v>
      </c>
      <c r="D366" s="17" t="s">
        <v>9</v>
      </c>
      <c r="E366" s="17" t="s">
        <v>136</v>
      </c>
      <c r="F366" s="15">
        <f>SUM('8'!G87)</f>
        <v>0</v>
      </c>
      <c r="G366" s="99"/>
      <c r="H366" s="99"/>
    </row>
    <row r="367" spans="1:8" s="10" customFormat="1" ht="75">
      <c r="A367" s="35" t="s">
        <v>186</v>
      </c>
      <c r="B367" s="18" t="s">
        <v>193</v>
      </c>
      <c r="C367" s="18">
        <v>200</v>
      </c>
      <c r="D367" s="17" t="s">
        <v>118</v>
      </c>
      <c r="E367" s="17" t="s">
        <v>183</v>
      </c>
      <c r="F367" s="15">
        <f>SUM('8'!G158)</f>
        <v>25</v>
      </c>
      <c r="G367" s="15">
        <f>SUM('8'!H158)</f>
        <v>25</v>
      </c>
      <c r="H367" s="15">
        <f>SUM('8'!I158)</f>
        <v>25</v>
      </c>
    </row>
    <row r="368" spans="1:8" s="10" customFormat="1" ht="56.25">
      <c r="A368" s="4" t="s">
        <v>195</v>
      </c>
      <c r="B368" s="18" t="s">
        <v>194</v>
      </c>
      <c r="C368" s="18"/>
      <c r="D368" s="17"/>
      <c r="E368" s="17"/>
      <c r="F368" s="15">
        <f>SUM(F369)</f>
        <v>152.80000000000001</v>
      </c>
      <c r="G368" s="15">
        <f t="shared" ref="G368:H368" si="110">SUM(G369)</f>
        <v>152.80000000000001</v>
      </c>
      <c r="H368" s="15">
        <f t="shared" si="110"/>
        <v>152.80000000000001</v>
      </c>
    </row>
    <row r="369" spans="1:8" s="10" customFormat="1" ht="18.75">
      <c r="A369" s="35" t="s">
        <v>810</v>
      </c>
      <c r="B369" s="18" t="s">
        <v>196</v>
      </c>
      <c r="C369" s="18">
        <v>500</v>
      </c>
      <c r="D369" s="17" t="s">
        <v>118</v>
      </c>
      <c r="E369" s="17" t="s">
        <v>183</v>
      </c>
      <c r="F369" s="15">
        <f>SUM('8'!G160)</f>
        <v>152.80000000000001</v>
      </c>
      <c r="G369" s="15">
        <f>SUM('8'!H160)</f>
        <v>152.80000000000001</v>
      </c>
      <c r="H369" s="15">
        <f>SUM('8'!I160)</f>
        <v>152.80000000000001</v>
      </c>
    </row>
    <row r="370" spans="1:8" s="10" customFormat="1" ht="37.5">
      <c r="A370" s="4" t="s">
        <v>213</v>
      </c>
      <c r="B370" s="25" t="s">
        <v>214</v>
      </c>
      <c r="C370" s="25"/>
      <c r="D370" s="23"/>
      <c r="E370" s="23"/>
      <c r="F370" s="21">
        <f>SUM(F371+F375+F373)</f>
        <v>5940.4</v>
      </c>
      <c r="G370" s="21">
        <f>SUM(G371+G375+G373)</f>
        <v>4814</v>
      </c>
      <c r="H370" s="21">
        <f t="shared" ref="H370" si="111">SUM(H371+H375+H373)</f>
        <v>4614</v>
      </c>
    </row>
    <row r="371" spans="1:8" s="10" customFormat="1" ht="56.25">
      <c r="A371" s="4" t="s">
        <v>220</v>
      </c>
      <c r="B371" s="18" t="s">
        <v>215</v>
      </c>
      <c r="C371" s="18"/>
      <c r="D371" s="22"/>
      <c r="E371" s="22"/>
      <c r="F371" s="15">
        <f>SUM(F372,)</f>
        <v>732</v>
      </c>
      <c r="G371" s="15">
        <f t="shared" ref="G371:H371" si="112">SUM(G372)</f>
        <v>714</v>
      </c>
      <c r="H371" s="15">
        <f t="shared" si="112"/>
        <v>714</v>
      </c>
    </row>
    <row r="372" spans="1:8" s="10" customFormat="1" ht="56.25">
      <c r="A372" s="35" t="s">
        <v>788</v>
      </c>
      <c r="B372" s="18" t="s">
        <v>221</v>
      </c>
      <c r="C372" s="18">
        <v>600</v>
      </c>
      <c r="D372" s="17" t="s">
        <v>210</v>
      </c>
      <c r="E372" s="17" t="s">
        <v>46</v>
      </c>
      <c r="F372" s="15">
        <f>SUM('8'!G244)</f>
        <v>732</v>
      </c>
      <c r="G372" s="15">
        <f>SUM('8'!H244)</f>
        <v>714</v>
      </c>
      <c r="H372" s="15">
        <f>SUM('8'!I244)</f>
        <v>714</v>
      </c>
    </row>
    <row r="373" spans="1:8" s="10" customFormat="1" ht="37.5">
      <c r="A373" s="4" t="s">
        <v>217</v>
      </c>
      <c r="B373" s="18" t="s">
        <v>216</v>
      </c>
      <c r="C373" s="18"/>
      <c r="D373" s="17"/>
      <c r="E373" s="17"/>
      <c r="F373" s="15">
        <f>F374</f>
        <v>0</v>
      </c>
      <c r="G373" s="15">
        <f>G374</f>
        <v>0</v>
      </c>
      <c r="H373" s="15">
        <f>H374</f>
        <v>0</v>
      </c>
    </row>
    <row r="374" spans="1:8" s="10" customFormat="1" ht="56.25">
      <c r="A374" s="4" t="s">
        <v>549</v>
      </c>
      <c r="B374" s="18" t="s">
        <v>548</v>
      </c>
      <c r="C374" s="18">
        <v>300</v>
      </c>
      <c r="D374" s="17" t="s">
        <v>210</v>
      </c>
      <c r="E374" s="17" t="s">
        <v>46</v>
      </c>
      <c r="F374" s="15">
        <f>'8'!G246</f>
        <v>0</v>
      </c>
      <c r="G374" s="15">
        <f>'8'!H246</f>
        <v>0</v>
      </c>
      <c r="H374" s="15">
        <f>'8'!I246</f>
        <v>0</v>
      </c>
    </row>
    <row r="375" spans="1:8" s="10" customFormat="1" ht="37.5">
      <c r="A375" s="4" t="s">
        <v>217</v>
      </c>
      <c r="B375" s="18" t="s">
        <v>216</v>
      </c>
      <c r="C375" s="18"/>
      <c r="D375" s="22"/>
      <c r="E375" s="22"/>
      <c r="F375" s="18">
        <f>SUM(F376)</f>
        <v>5208.3999999999996</v>
      </c>
      <c r="G375" s="18">
        <f t="shared" ref="G375:H375" si="113">SUM(G376)</f>
        <v>4100</v>
      </c>
      <c r="H375" s="18">
        <f t="shared" si="113"/>
        <v>3900</v>
      </c>
    </row>
    <row r="376" spans="1:8" s="10" customFormat="1" ht="93.75">
      <c r="A376" s="52" t="s">
        <v>218</v>
      </c>
      <c r="B376" s="18" t="s">
        <v>219</v>
      </c>
      <c r="C376" s="18">
        <v>300</v>
      </c>
      <c r="D376" s="17" t="s">
        <v>210</v>
      </c>
      <c r="E376" s="17" t="s">
        <v>9</v>
      </c>
      <c r="F376" s="18">
        <f>SUM('8'!G231)</f>
        <v>5208.3999999999996</v>
      </c>
      <c r="G376" s="18">
        <f>SUM('8'!H231)</f>
        <v>4100</v>
      </c>
      <c r="H376" s="18">
        <f>SUM('8'!I231)</f>
        <v>3900</v>
      </c>
    </row>
    <row r="377" spans="1:8" s="10" customFormat="1" ht="19.5">
      <c r="A377" s="4" t="s">
        <v>201</v>
      </c>
      <c r="B377" s="25" t="s">
        <v>202</v>
      </c>
      <c r="C377" s="25"/>
      <c r="D377" s="23"/>
      <c r="E377" s="23"/>
      <c r="F377" s="21">
        <f>SUM(F378+F383)</f>
        <v>103</v>
      </c>
      <c r="G377" s="21">
        <f>SUM(G378+G383)</f>
        <v>34103</v>
      </c>
      <c r="H377" s="21">
        <f>SUM(H378+H383)</f>
        <v>108</v>
      </c>
    </row>
    <row r="378" spans="1:8" s="10" customFormat="1" ht="37.5">
      <c r="A378" s="4" t="s">
        <v>204</v>
      </c>
      <c r="B378" s="18" t="s">
        <v>203</v>
      </c>
      <c r="C378" s="18"/>
      <c r="D378" s="22"/>
      <c r="E378" s="22"/>
      <c r="F378" s="15">
        <f>SUM(F379,F380,F381+F382)</f>
        <v>88</v>
      </c>
      <c r="G378" s="15">
        <f t="shared" ref="G378:H378" si="114">SUM(G379,G380,G381+G382)</f>
        <v>34093</v>
      </c>
      <c r="H378" s="15">
        <f t="shared" si="114"/>
        <v>98</v>
      </c>
    </row>
    <row r="379" spans="1:8" s="10" customFormat="1" ht="93.75">
      <c r="A379" s="35" t="s">
        <v>205</v>
      </c>
      <c r="B379" s="18" t="s">
        <v>520</v>
      </c>
      <c r="C379" s="18">
        <v>200</v>
      </c>
      <c r="D379" s="17" t="s">
        <v>11</v>
      </c>
      <c r="E379" s="17" t="s">
        <v>46</v>
      </c>
      <c r="F379" s="15">
        <f>SUM('8'!G202)</f>
        <v>88</v>
      </c>
      <c r="G379" s="15">
        <f>SUM('8'!H202)</f>
        <v>93</v>
      </c>
      <c r="H379" s="15">
        <f>SUM('8'!I202)</f>
        <v>98</v>
      </c>
    </row>
    <row r="380" spans="1:8" s="10" customFormat="1" ht="37.5">
      <c r="A380" s="4" t="s">
        <v>786</v>
      </c>
      <c r="B380" s="18" t="s">
        <v>603</v>
      </c>
      <c r="C380" s="18">
        <v>500</v>
      </c>
      <c r="D380" s="17" t="s">
        <v>11</v>
      </c>
      <c r="E380" s="17" t="s">
        <v>46</v>
      </c>
      <c r="F380" s="15">
        <f>'8'!G203</f>
        <v>0</v>
      </c>
      <c r="G380" s="15">
        <f>'8'!H203</f>
        <v>0</v>
      </c>
      <c r="H380" s="15">
        <f>'8'!I203</f>
        <v>0</v>
      </c>
    </row>
    <row r="381" spans="1:8" s="10" customFormat="1" ht="18.75">
      <c r="A381" s="4" t="s">
        <v>806</v>
      </c>
      <c r="B381" s="18" t="s">
        <v>603</v>
      </c>
      <c r="C381" s="18">
        <v>500</v>
      </c>
      <c r="D381" s="17" t="s">
        <v>11</v>
      </c>
      <c r="E381" s="17" t="s">
        <v>46</v>
      </c>
      <c r="F381" s="15">
        <f>'8'!G204</f>
        <v>0</v>
      </c>
      <c r="G381" s="15">
        <f>'8'!H204</f>
        <v>0</v>
      </c>
      <c r="H381" s="15">
        <f>'8'!I204</f>
        <v>0</v>
      </c>
    </row>
    <row r="382" spans="1:8" s="10" customFormat="1" ht="18.75">
      <c r="A382" s="4" t="s">
        <v>806</v>
      </c>
      <c r="B382" s="18" t="s">
        <v>603</v>
      </c>
      <c r="C382" s="18">
        <v>500</v>
      </c>
      <c r="D382" s="17" t="s">
        <v>11</v>
      </c>
      <c r="E382" s="17" t="s">
        <v>153</v>
      </c>
      <c r="F382" s="15">
        <f>SUM('8'!G212)</f>
        <v>0</v>
      </c>
      <c r="G382" s="15">
        <f>SUM('8'!H212)</f>
        <v>34000</v>
      </c>
      <c r="H382" s="15">
        <f>SUM('8'!I212)</f>
        <v>0</v>
      </c>
    </row>
    <row r="383" spans="1:8" s="10" customFormat="1" ht="37.5">
      <c r="A383" s="4" t="s">
        <v>206</v>
      </c>
      <c r="B383" s="18" t="s">
        <v>207</v>
      </c>
      <c r="C383" s="18"/>
      <c r="D383" s="17"/>
      <c r="E383" s="17"/>
      <c r="F383" s="15">
        <f>SUM(F384:F385)</f>
        <v>15</v>
      </c>
      <c r="G383" s="15">
        <f t="shared" ref="G383:H383" si="115">SUM(G384:G385)</f>
        <v>10</v>
      </c>
      <c r="H383" s="15">
        <f t="shared" si="115"/>
        <v>10</v>
      </c>
    </row>
    <row r="384" spans="1:8" s="10" customFormat="1" ht="93.75">
      <c r="A384" s="35" t="s">
        <v>208</v>
      </c>
      <c r="B384" s="18" t="s">
        <v>259</v>
      </c>
      <c r="C384" s="18">
        <v>200</v>
      </c>
      <c r="D384" s="17" t="s">
        <v>11</v>
      </c>
      <c r="E384" s="17" t="s">
        <v>46</v>
      </c>
      <c r="F384" s="15">
        <f>SUM('8'!G206)</f>
        <v>5</v>
      </c>
      <c r="G384" s="15">
        <f>SUM('8'!H206)</f>
        <v>5</v>
      </c>
      <c r="H384" s="15">
        <f>SUM('8'!I206)</f>
        <v>5</v>
      </c>
    </row>
    <row r="385" spans="1:8" s="10" customFormat="1" ht="93.75">
      <c r="A385" s="35" t="s">
        <v>499</v>
      </c>
      <c r="B385" s="18" t="s">
        <v>483</v>
      </c>
      <c r="C385" s="18">
        <v>200</v>
      </c>
      <c r="D385" s="17" t="s">
        <v>11</v>
      </c>
      <c r="E385" s="17" t="s">
        <v>46</v>
      </c>
      <c r="F385" s="15">
        <f>SUM('8'!G207)</f>
        <v>10</v>
      </c>
      <c r="G385" s="15">
        <f>SUM('8'!H207)</f>
        <v>5</v>
      </c>
      <c r="H385" s="15">
        <f>SUM('8'!I207)</f>
        <v>5</v>
      </c>
    </row>
    <row r="386" spans="1:8" ht="60.75" customHeight="1">
      <c r="A386" s="98" t="s">
        <v>662</v>
      </c>
      <c r="B386" s="99" t="s">
        <v>663</v>
      </c>
      <c r="C386" s="99"/>
      <c r="D386" s="100"/>
      <c r="E386" s="100"/>
      <c r="F386" s="22">
        <f>F387</f>
        <v>1467</v>
      </c>
      <c r="G386" s="22">
        <f t="shared" ref="G386:H386" si="116">G387</f>
        <v>1350</v>
      </c>
      <c r="H386" s="22">
        <f t="shared" si="116"/>
        <v>1355</v>
      </c>
    </row>
    <row r="387" spans="1:8" ht="56.25">
      <c r="A387" s="1" t="s">
        <v>664</v>
      </c>
      <c r="B387" s="18" t="s">
        <v>665</v>
      </c>
      <c r="C387" s="99"/>
      <c r="D387" s="17"/>
      <c r="E387" s="17"/>
      <c r="F387" s="24">
        <f>F388+F389+F390</f>
        <v>1467</v>
      </c>
      <c r="G387" s="24">
        <f t="shared" ref="G387:H387" si="117">G388+G389+G390</f>
        <v>1350</v>
      </c>
      <c r="H387" s="24">
        <f t="shared" si="117"/>
        <v>1355</v>
      </c>
    </row>
    <row r="388" spans="1:8" ht="150">
      <c r="A388" s="1" t="s">
        <v>667</v>
      </c>
      <c r="B388" s="18" t="s">
        <v>666</v>
      </c>
      <c r="C388" s="18">
        <v>100</v>
      </c>
      <c r="D388" s="17" t="s">
        <v>9</v>
      </c>
      <c r="E388" s="17" t="s">
        <v>11</v>
      </c>
      <c r="F388" s="24">
        <f>SUM('8'!G17)</f>
        <v>1447</v>
      </c>
      <c r="G388" s="24">
        <f>SUM('8'!H17)</f>
        <v>1340</v>
      </c>
      <c r="H388" s="24">
        <f>SUM('8'!I17)</f>
        <v>1345</v>
      </c>
    </row>
    <row r="389" spans="1:8" ht="93.75">
      <c r="A389" s="4" t="s">
        <v>668</v>
      </c>
      <c r="B389" s="18" t="s">
        <v>666</v>
      </c>
      <c r="C389" s="18">
        <v>200</v>
      </c>
      <c r="D389" s="17" t="s">
        <v>9</v>
      </c>
      <c r="E389" s="17" t="s">
        <v>11</v>
      </c>
      <c r="F389" s="24">
        <f>SUM('8'!G18)</f>
        <v>20</v>
      </c>
      <c r="G389" s="24">
        <f>SUM('8'!H18)</f>
        <v>10</v>
      </c>
      <c r="H389" s="24">
        <f>SUM('8'!I18)</f>
        <v>10</v>
      </c>
    </row>
    <row r="390" spans="1:8" ht="75">
      <c r="A390" s="4" t="s">
        <v>669</v>
      </c>
      <c r="B390" s="18" t="s">
        <v>666</v>
      </c>
      <c r="C390" s="18">
        <v>800</v>
      </c>
      <c r="D390" s="17" t="s">
        <v>9</v>
      </c>
      <c r="E390" s="17" t="s">
        <v>11</v>
      </c>
      <c r="F390" s="24">
        <f>SUM('8'!G19)</f>
        <v>0</v>
      </c>
      <c r="G390" s="24">
        <f>SUM('8'!H19)</f>
        <v>0</v>
      </c>
      <c r="H390" s="24">
        <f>SUM('8'!I19)</f>
        <v>0</v>
      </c>
    </row>
  </sheetData>
  <autoFilter ref="B1:B390"/>
  <mergeCells count="3">
    <mergeCell ref="A1:C6"/>
    <mergeCell ref="D1:H6"/>
    <mergeCell ref="A7:H7"/>
  </mergeCells>
  <pageMargins left="0.31496062992125984" right="0.31496062992125984" top="0" bottom="0.35433070866141736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4"/>
  <sheetViews>
    <sheetView workbookViewId="0">
      <selection activeCell="A8" sqref="A8:F44"/>
    </sheetView>
  </sheetViews>
  <sheetFormatPr defaultRowHeight="15"/>
  <cols>
    <col min="1" max="1" width="70" customWidth="1"/>
    <col min="2" max="2" width="19.28515625" style="2" customWidth="1"/>
    <col min="3" max="3" width="6.140625" style="2" customWidth="1"/>
    <col min="4" max="4" width="15.5703125" style="2" customWidth="1"/>
    <col min="5" max="5" width="15.28515625" style="2" customWidth="1"/>
    <col min="6" max="6" width="14.28515625" style="2" customWidth="1"/>
  </cols>
  <sheetData>
    <row r="1" spans="1:9" s="10" customFormat="1">
      <c r="A1" s="130"/>
      <c r="B1" s="130"/>
      <c r="C1" s="130"/>
      <c r="D1" s="131"/>
      <c r="E1" s="131"/>
      <c r="F1" s="131"/>
    </row>
    <row r="2" spans="1:9" s="10" customFormat="1">
      <c r="A2" s="130"/>
      <c r="B2" s="130"/>
      <c r="C2" s="130"/>
      <c r="D2" s="131"/>
      <c r="E2" s="131"/>
      <c r="F2" s="131"/>
    </row>
    <row r="3" spans="1:9" s="10" customFormat="1">
      <c r="A3" s="130"/>
      <c r="B3" s="130"/>
      <c r="C3" s="130"/>
      <c r="D3" s="131"/>
      <c r="E3" s="131"/>
      <c r="F3" s="131"/>
    </row>
    <row r="4" spans="1:9" s="10" customFormat="1">
      <c r="A4" s="130"/>
      <c r="B4" s="130"/>
      <c r="C4" s="130"/>
      <c r="D4" s="131"/>
      <c r="E4" s="131"/>
      <c r="F4" s="131"/>
    </row>
    <row r="5" spans="1:9" s="10" customFormat="1">
      <c r="A5" s="130"/>
      <c r="B5" s="130"/>
      <c r="C5" s="130"/>
      <c r="D5" s="131"/>
      <c r="E5" s="131"/>
      <c r="F5" s="131"/>
    </row>
    <row r="6" spans="1:9" s="10" customFormat="1">
      <c r="A6" s="130"/>
      <c r="B6" s="130"/>
      <c r="C6" s="130"/>
      <c r="D6" s="131"/>
      <c r="E6" s="131"/>
      <c r="F6" s="131"/>
    </row>
    <row r="7" spans="1:9" s="10" customFormat="1" ht="18.75">
      <c r="A7" s="132" t="s">
        <v>670</v>
      </c>
      <c r="B7" s="132"/>
      <c r="C7" s="132"/>
      <c r="D7" s="132"/>
      <c r="E7" s="132"/>
      <c r="F7" s="132"/>
      <c r="I7" s="80"/>
    </row>
    <row r="8" spans="1:9" s="10" customFormat="1" ht="18.75">
      <c r="A8" s="84" t="s">
        <v>0</v>
      </c>
      <c r="B8" s="22" t="s">
        <v>4</v>
      </c>
      <c r="C8" s="22" t="s">
        <v>5</v>
      </c>
      <c r="D8" s="106" t="s">
        <v>616</v>
      </c>
      <c r="E8" s="106" t="s">
        <v>659</v>
      </c>
      <c r="F8" s="106" t="s">
        <v>716</v>
      </c>
      <c r="I8" s="81"/>
    </row>
    <row r="9" spans="1:9" s="10" customFormat="1" ht="18.75">
      <c r="A9" s="6" t="s">
        <v>132</v>
      </c>
      <c r="B9" s="22"/>
      <c r="C9" s="22"/>
      <c r="D9" s="14">
        <f>D10+D32+D36+D40</f>
        <v>19050.099999999999</v>
      </c>
      <c r="E9" s="14">
        <f t="shared" ref="E9:F9" si="0">E10+E32+E36+E40</f>
        <v>21081.5</v>
      </c>
      <c r="F9" s="14">
        <f t="shared" si="0"/>
        <v>21434.3</v>
      </c>
    </row>
    <row r="10" spans="1:9" s="10" customFormat="1" ht="56.25">
      <c r="A10" s="6" t="s">
        <v>307</v>
      </c>
      <c r="B10" s="84" t="s">
        <v>308</v>
      </c>
      <c r="C10" s="84"/>
      <c r="D10" s="14">
        <f>D11+D16+D21</f>
        <v>12040.7</v>
      </c>
      <c r="E10" s="14">
        <f t="shared" ref="E10:F10" si="1">E11+E16+E21</f>
        <v>13725.6</v>
      </c>
      <c r="F10" s="14">
        <f t="shared" si="1"/>
        <v>14204.199999999999</v>
      </c>
    </row>
    <row r="11" spans="1:9" s="10" customFormat="1" ht="37.5">
      <c r="A11" s="7" t="s">
        <v>310</v>
      </c>
      <c r="B11" s="25" t="s">
        <v>311</v>
      </c>
      <c r="C11" s="25"/>
      <c r="D11" s="21">
        <f>D12+D14</f>
        <v>61.8</v>
      </c>
      <c r="E11" s="21">
        <f t="shared" ref="E11:F11" si="2">E12+E14</f>
        <v>0</v>
      </c>
      <c r="F11" s="21">
        <f t="shared" si="2"/>
        <v>0</v>
      </c>
    </row>
    <row r="12" spans="1:9" s="10" customFormat="1" ht="37.5">
      <c r="A12" s="4" t="s">
        <v>490</v>
      </c>
      <c r="B12" s="18" t="s">
        <v>381</v>
      </c>
      <c r="C12" s="18"/>
      <c r="D12" s="15">
        <f>D13</f>
        <v>9</v>
      </c>
      <c r="E12" s="15">
        <f t="shared" ref="E12:F12" si="3">E13</f>
        <v>0</v>
      </c>
      <c r="F12" s="15">
        <f t="shared" si="3"/>
        <v>0</v>
      </c>
    </row>
    <row r="13" spans="1:9" s="10" customFormat="1" ht="37.5">
      <c r="A13" s="4" t="s">
        <v>554</v>
      </c>
      <c r="B13" s="18" t="s">
        <v>429</v>
      </c>
      <c r="C13" s="18">
        <v>300</v>
      </c>
      <c r="D13" s="15">
        <f>'8'!G361</f>
        <v>9</v>
      </c>
      <c r="E13" s="15">
        <f>'8'!H361</f>
        <v>0</v>
      </c>
      <c r="F13" s="15">
        <f>'8'!I361</f>
        <v>0</v>
      </c>
    </row>
    <row r="14" spans="1:9" s="10" customFormat="1" ht="37.5">
      <c r="A14" s="4" t="s">
        <v>336</v>
      </c>
      <c r="B14" s="18" t="s">
        <v>334</v>
      </c>
      <c r="C14" s="18"/>
      <c r="D14" s="15">
        <f>D15</f>
        <v>52.8</v>
      </c>
      <c r="E14" s="15">
        <f t="shared" ref="E14:F14" si="4">E15</f>
        <v>0</v>
      </c>
      <c r="F14" s="15">
        <f t="shared" si="4"/>
        <v>0</v>
      </c>
    </row>
    <row r="15" spans="1:9" s="10" customFormat="1" ht="37.5">
      <c r="A15" s="4" t="s">
        <v>556</v>
      </c>
      <c r="B15" s="18" t="s">
        <v>427</v>
      </c>
      <c r="C15" s="18">
        <v>300</v>
      </c>
      <c r="D15" s="15">
        <f>'8'!G381</f>
        <v>52.8</v>
      </c>
      <c r="E15" s="15">
        <f>'8'!H381</f>
        <v>0</v>
      </c>
      <c r="F15" s="15">
        <f>'8'!I381</f>
        <v>0</v>
      </c>
    </row>
    <row r="16" spans="1:9" s="10" customFormat="1" ht="37.5">
      <c r="A16" s="7" t="s">
        <v>360</v>
      </c>
      <c r="B16" s="25" t="s">
        <v>355</v>
      </c>
      <c r="C16" s="25"/>
      <c r="D16" s="21">
        <f>D17</f>
        <v>610.80000000000007</v>
      </c>
      <c r="E16" s="21">
        <f t="shared" ref="E16:F16" si="5">E17</f>
        <v>1740.8</v>
      </c>
      <c r="F16" s="21">
        <f t="shared" si="5"/>
        <v>1746.9</v>
      </c>
    </row>
    <row r="17" spans="1:6" s="10" customFormat="1" ht="56.25">
      <c r="A17" s="4" t="s">
        <v>361</v>
      </c>
      <c r="B17" s="18" t="s">
        <v>356</v>
      </c>
      <c r="C17" s="18"/>
      <c r="D17" s="15">
        <f>D18+D19+D20</f>
        <v>610.80000000000007</v>
      </c>
      <c r="E17" s="15">
        <f t="shared" ref="E17:F17" si="6">E18+E19+E20</f>
        <v>1740.8</v>
      </c>
      <c r="F17" s="15">
        <f t="shared" si="6"/>
        <v>1746.9</v>
      </c>
    </row>
    <row r="18" spans="1:6" s="10" customFormat="1" ht="37.5">
      <c r="A18" s="4" t="s">
        <v>613</v>
      </c>
      <c r="B18" s="18" t="s">
        <v>358</v>
      </c>
      <c r="C18" s="18">
        <v>300</v>
      </c>
      <c r="D18" s="15">
        <f>SUM('8'!G469)</f>
        <v>0</v>
      </c>
      <c r="E18" s="15">
        <f>SUM('8'!H469)</f>
        <v>1322.8</v>
      </c>
      <c r="F18" s="15">
        <f>SUM('8'!I469)</f>
        <v>1332</v>
      </c>
    </row>
    <row r="19" spans="1:6" s="10" customFormat="1" ht="37.5">
      <c r="A19" s="35" t="s">
        <v>359</v>
      </c>
      <c r="B19" s="18" t="s">
        <v>357</v>
      </c>
      <c r="C19" s="18">
        <v>300</v>
      </c>
      <c r="D19" s="15">
        <f>SUM('8'!G471)</f>
        <v>552.6</v>
      </c>
      <c r="E19" s="15">
        <f>SUM('8'!H471)</f>
        <v>418</v>
      </c>
      <c r="F19" s="15">
        <f>SUM('8'!I471)</f>
        <v>414.9</v>
      </c>
    </row>
    <row r="20" spans="1:6" s="10" customFormat="1" ht="56.25">
      <c r="A20" s="35" t="s">
        <v>436</v>
      </c>
      <c r="B20" s="37" t="s">
        <v>435</v>
      </c>
      <c r="C20" s="37">
        <v>300</v>
      </c>
      <c r="D20" s="15">
        <f>SUM('8'!G474)</f>
        <v>58.2</v>
      </c>
      <c r="E20" s="15">
        <f>SUM('8'!H474)</f>
        <v>0</v>
      </c>
      <c r="F20" s="15">
        <f>SUM('8'!I474)</f>
        <v>0</v>
      </c>
    </row>
    <row r="21" spans="1:6" s="10" customFormat="1" ht="37.5">
      <c r="A21" s="7" t="s">
        <v>313</v>
      </c>
      <c r="B21" s="32" t="s">
        <v>309</v>
      </c>
      <c r="C21" s="18"/>
      <c r="D21" s="21">
        <f>D22+D24+D26+D30+D28</f>
        <v>11368.1</v>
      </c>
      <c r="E21" s="21">
        <f t="shared" ref="E21:F21" si="7">E22+E24+E26+E30+E28</f>
        <v>11984.800000000001</v>
      </c>
      <c r="F21" s="21">
        <f t="shared" si="7"/>
        <v>12457.3</v>
      </c>
    </row>
    <row r="22" spans="1:6" s="10" customFormat="1" ht="75">
      <c r="A22" s="4" t="s">
        <v>371</v>
      </c>
      <c r="B22" s="18" t="s">
        <v>363</v>
      </c>
      <c r="C22" s="18"/>
      <c r="D22" s="21">
        <f>D23</f>
        <v>0</v>
      </c>
      <c r="E22" s="21">
        <f t="shared" ref="E22:F22" si="8">E23</f>
        <v>0</v>
      </c>
      <c r="F22" s="21">
        <f t="shared" si="8"/>
        <v>0</v>
      </c>
    </row>
    <row r="23" spans="1:6" s="10" customFormat="1" ht="75">
      <c r="A23" s="4" t="s">
        <v>379</v>
      </c>
      <c r="B23" s="18" t="s">
        <v>367</v>
      </c>
      <c r="C23" s="18">
        <v>300</v>
      </c>
      <c r="D23" s="21">
        <f>SUM('8'!G492)</f>
        <v>0</v>
      </c>
      <c r="E23" s="21">
        <f>SUM('8'!H492)</f>
        <v>0</v>
      </c>
      <c r="F23" s="21">
        <f>SUM('8'!I492)</f>
        <v>0</v>
      </c>
    </row>
    <row r="24" spans="1:6" s="10" customFormat="1" ht="56.25">
      <c r="A24" s="8" t="s">
        <v>372</v>
      </c>
      <c r="B24" s="18" t="s">
        <v>364</v>
      </c>
      <c r="C24" s="18"/>
      <c r="D24" s="21">
        <f>D25</f>
        <v>1172.5</v>
      </c>
      <c r="E24" s="21">
        <f t="shared" ref="E24:F24" si="9">E25</f>
        <v>1287.4000000000001</v>
      </c>
      <c r="F24" s="21">
        <f t="shared" si="9"/>
        <v>1232.9000000000001</v>
      </c>
    </row>
    <row r="25" spans="1:6" s="10" customFormat="1" ht="56.25">
      <c r="A25" s="31" t="s">
        <v>378</v>
      </c>
      <c r="B25" s="18" t="s">
        <v>368</v>
      </c>
      <c r="C25" s="18">
        <v>300</v>
      </c>
      <c r="D25" s="21">
        <f>SUM('8'!G494)</f>
        <v>1172.5</v>
      </c>
      <c r="E25" s="21">
        <f>SUM('8'!H494)</f>
        <v>1287.4000000000001</v>
      </c>
      <c r="F25" s="21">
        <f>SUM('8'!I494)</f>
        <v>1232.9000000000001</v>
      </c>
    </row>
    <row r="26" spans="1:6" s="10" customFormat="1" ht="56.25">
      <c r="A26" s="8" t="s">
        <v>373</v>
      </c>
      <c r="B26" s="18" t="s">
        <v>365</v>
      </c>
      <c r="C26" s="18"/>
      <c r="D26" s="21">
        <f>D27</f>
        <v>9096.9</v>
      </c>
      <c r="E26" s="21">
        <f t="shared" ref="E26:F26" si="10">E27</f>
        <v>9551.7000000000007</v>
      </c>
      <c r="F26" s="21">
        <f t="shared" si="10"/>
        <v>10029.299999999999</v>
      </c>
    </row>
    <row r="27" spans="1:6" s="10" customFormat="1" ht="56.25">
      <c r="A27" s="31" t="s">
        <v>377</v>
      </c>
      <c r="B27" s="18" t="s">
        <v>369</v>
      </c>
      <c r="C27" s="18">
        <v>300</v>
      </c>
      <c r="D27" s="21">
        <f>SUM('8'!G496)</f>
        <v>9096.9</v>
      </c>
      <c r="E27" s="21">
        <f>SUM('8'!H496)</f>
        <v>9551.7000000000007</v>
      </c>
      <c r="F27" s="21">
        <f>SUM('8'!I496)</f>
        <v>10029.299999999999</v>
      </c>
    </row>
    <row r="28" spans="1:6" s="10" customFormat="1" ht="56.25">
      <c r="A28" s="8" t="s">
        <v>374</v>
      </c>
      <c r="B28" s="18" t="s">
        <v>366</v>
      </c>
      <c r="C28" s="18"/>
      <c r="D28" s="21">
        <f>D29</f>
        <v>940.7</v>
      </c>
      <c r="E28" s="21">
        <f t="shared" ref="E28:F28" si="11">E29</f>
        <v>987.7</v>
      </c>
      <c r="F28" s="21">
        <f t="shared" si="11"/>
        <v>1037.0999999999999</v>
      </c>
    </row>
    <row r="29" spans="1:6" s="10" customFormat="1" ht="75">
      <c r="A29" s="4" t="s">
        <v>648</v>
      </c>
      <c r="B29" s="18" t="s">
        <v>370</v>
      </c>
      <c r="C29" s="18">
        <v>300</v>
      </c>
      <c r="D29" s="21">
        <f>'8'!G498</f>
        <v>940.7</v>
      </c>
      <c r="E29" s="21">
        <f>'8'!H498</f>
        <v>987.7</v>
      </c>
      <c r="F29" s="21">
        <f>'8'!I498</f>
        <v>1037.0999999999999</v>
      </c>
    </row>
    <row r="30" spans="1:6" s="10" customFormat="1" ht="37.5">
      <c r="A30" s="8" t="s">
        <v>502</v>
      </c>
      <c r="B30" s="18" t="s">
        <v>380</v>
      </c>
      <c r="C30" s="18"/>
      <c r="D30" s="15">
        <f>D31</f>
        <v>158</v>
      </c>
      <c r="E30" s="15">
        <f t="shared" ref="E30:F30" si="12">E31</f>
        <v>158</v>
      </c>
      <c r="F30" s="15">
        <f t="shared" si="12"/>
        <v>158</v>
      </c>
    </row>
    <row r="31" spans="1:6" s="10" customFormat="1" ht="75">
      <c r="A31" s="31" t="s">
        <v>375</v>
      </c>
      <c r="B31" s="18" t="s">
        <v>376</v>
      </c>
      <c r="C31" s="18">
        <v>300</v>
      </c>
      <c r="D31" s="15">
        <f>SUM('8'!G500)</f>
        <v>158</v>
      </c>
      <c r="E31" s="15">
        <f>SUM('8'!H500)</f>
        <v>158</v>
      </c>
      <c r="F31" s="15">
        <f>SUM('8'!I500)</f>
        <v>158</v>
      </c>
    </row>
    <row r="32" spans="1:6" s="10" customFormat="1" ht="93.75">
      <c r="A32" s="6" t="s">
        <v>493</v>
      </c>
      <c r="B32" s="84" t="s">
        <v>268</v>
      </c>
      <c r="C32" s="84"/>
      <c r="D32" s="14">
        <f>D33</f>
        <v>1701</v>
      </c>
      <c r="E32" s="14">
        <f t="shared" ref="E32:F32" si="13">E33</f>
        <v>3155.9</v>
      </c>
      <c r="F32" s="14">
        <f t="shared" si="13"/>
        <v>3230.1</v>
      </c>
    </row>
    <row r="33" spans="1:6" s="10" customFormat="1" ht="18.75">
      <c r="A33" s="7" t="s">
        <v>272</v>
      </c>
      <c r="B33" s="34" t="s">
        <v>269</v>
      </c>
      <c r="C33" s="34"/>
      <c r="D33" s="21">
        <f>D34</f>
        <v>1701</v>
      </c>
      <c r="E33" s="21">
        <f t="shared" ref="E33:F33" si="14">E34</f>
        <v>3155.9</v>
      </c>
      <c r="F33" s="21">
        <f t="shared" si="14"/>
        <v>3230.1</v>
      </c>
    </row>
    <row r="34" spans="1:6" s="10" customFormat="1" ht="56.25">
      <c r="A34" s="4" t="s">
        <v>273</v>
      </c>
      <c r="B34" s="18" t="s">
        <v>270</v>
      </c>
      <c r="C34" s="18"/>
      <c r="D34" s="21">
        <f>SUM(D35)</f>
        <v>1701</v>
      </c>
      <c r="E34" s="21">
        <f t="shared" ref="E34:F34" si="15">SUM(E35)</f>
        <v>3155.9</v>
      </c>
      <c r="F34" s="21">
        <f t="shared" si="15"/>
        <v>3230.1</v>
      </c>
    </row>
    <row r="35" spans="1:6" s="10" customFormat="1" ht="37.5">
      <c r="A35" s="4" t="s">
        <v>274</v>
      </c>
      <c r="B35" s="18" t="s">
        <v>271</v>
      </c>
      <c r="C35" s="18">
        <v>300</v>
      </c>
      <c r="D35" s="21">
        <f>SUM('8'!G236)</f>
        <v>1701</v>
      </c>
      <c r="E35" s="21">
        <f>SUM('8'!H236)</f>
        <v>3155.9</v>
      </c>
      <c r="F35" s="21">
        <f>SUM('8'!I236)</f>
        <v>3230.1</v>
      </c>
    </row>
    <row r="36" spans="1:6" s="10" customFormat="1" ht="75">
      <c r="A36" s="6" t="s">
        <v>157</v>
      </c>
      <c r="B36" s="84" t="s">
        <v>158</v>
      </c>
      <c r="C36" s="84"/>
      <c r="D36" s="14">
        <f>D37</f>
        <v>100</v>
      </c>
      <c r="E36" s="14">
        <f t="shared" ref="E36:F36" si="16">E37</f>
        <v>100</v>
      </c>
      <c r="F36" s="14">
        <f t="shared" si="16"/>
        <v>100</v>
      </c>
    </row>
    <row r="37" spans="1:6" s="10" customFormat="1" ht="37.5">
      <c r="A37" s="51" t="s">
        <v>514</v>
      </c>
      <c r="B37" s="25" t="s">
        <v>247</v>
      </c>
      <c r="C37" s="25"/>
      <c r="D37" s="21">
        <f>D38</f>
        <v>100</v>
      </c>
      <c r="E37" s="21">
        <f t="shared" ref="E37:F37" si="17">E38</f>
        <v>100</v>
      </c>
      <c r="F37" s="21">
        <f t="shared" si="17"/>
        <v>100</v>
      </c>
    </row>
    <row r="38" spans="1:6" s="10" customFormat="1" ht="56.25">
      <c r="A38" s="35" t="s">
        <v>515</v>
      </c>
      <c r="B38" s="18" t="s">
        <v>248</v>
      </c>
      <c r="C38" s="18"/>
      <c r="D38" s="15">
        <f>SUM(D39)</f>
        <v>100</v>
      </c>
      <c r="E38" s="15">
        <f t="shared" ref="E38:F38" si="18">SUM(E39)</f>
        <v>100</v>
      </c>
      <c r="F38" s="15">
        <f t="shared" si="18"/>
        <v>100</v>
      </c>
    </row>
    <row r="39" spans="1:6" s="10" customFormat="1" ht="75">
      <c r="A39" s="35" t="s">
        <v>251</v>
      </c>
      <c r="B39" s="18" t="s">
        <v>625</v>
      </c>
      <c r="C39" s="18">
        <v>300</v>
      </c>
      <c r="D39" s="15">
        <f>SUM('8'!G240)</f>
        <v>100</v>
      </c>
      <c r="E39" s="15">
        <f>SUM('8'!H240)</f>
        <v>100</v>
      </c>
      <c r="F39" s="15">
        <f>SUM('8'!I240)</f>
        <v>100</v>
      </c>
    </row>
    <row r="40" spans="1:6" s="10" customFormat="1" ht="75">
      <c r="A40" s="6" t="s">
        <v>148</v>
      </c>
      <c r="B40" s="84" t="s">
        <v>127</v>
      </c>
      <c r="C40" s="84"/>
      <c r="D40" s="14">
        <f>D41</f>
        <v>5208.3999999999996</v>
      </c>
      <c r="E40" s="14">
        <f t="shared" ref="E40:F40" si="19">E41</f>
        <v>4100</v>
      </c>
      <c r="F40" s="14">
        <f t="shared" si="19"/>
        <v>3900</v>
      </c>
    </row>
    <row r="41" spans="1:6" s="10" customFormat="1" ht="37.5">
      <c r="A41" s="4" t="s">
        <v>213</v>
      </c>
      <c r="B41" s="25" t="s">
        <v>214</v>
      </c>
      <c r="C41" s="25"/>
      <c r="D41" s="21">
        <f>D42</f>
        <v>5208.3999999999996</v>
      </c>
      <c r="E41" s="21">
        <f t="shared" ref="E41:F41" si="20">E42</f>
        <v>4100</v>
      </c>
      <c r="F41" s="21">
        <f t="shared" si="20"/>
        <v>3900</v>
      </c>
    </row>
    <row r="42" spans="1:6" s="10" customFormat="1" ht="37.5">
      <c r="A42" s="4" t="s">
        <v>217</v>
      </c>
      <c r="B42" s="18" t="s">
        <v>216</v>
      </c>
      <c r="C42" s="18"/>
      <c r="D42" s="15">
        <f>SUM(D43+D44)</f>
        <v>5208.3999999999996</v>
      </c>
      <c r="E42" s="15">
        <f t="shared" ref="E42:F42" si="21">SUM(E43+E44)</f>
        <v>4100</v>
      </c>
      <c r="F42" s="15">
        <f t="shared" si="21"/>
        <v>3900</v>
      </c>
    </row>
    <row r="43" spans="1:6" s="10" customFormat="1" ht="56.25">
      <c r="A43" s="4" t="s">
        <v>549</v>
      </c>
      <c r="B43" s="18" t="s">
        <v>548</v>
      </c>
      <c r="C43" s="18">
        <v>300</v>
      </c>
      <c r="D43" s="15">
        <f>'8'!G246</f>
        <v>0</v>
      </c>
      <c r="E43" s="15">
        <f>'8'!H246</f>
        <v>0</v>
      </c>
      <c r="F43" s="15">
        <f>'8'!I246</f>
        <v>0</v>
      </c>
    </row>
    <row r="44" spans="1:6" s="10" customFormat="1" ht="93.75">
      <c r="A44" s="52" t="s">
        <v>218</v>
      </c>
      <c r="B44" s="18" t="s">
        <v>219</v>
      </c>
      <c r="C44" s="18">
        <v>300</v>
      </c>
      <c r="D44" s="18">
        <f>SUM('8'!G231)</f>
        <v>5208.3999999999996</v>
      </c>
      <c r="E44" s="18">
        <f>SUM('8'!H231)</f>
        <v>4100</v>
      </c>
      <c r="F44" s="18">
        <f>SUM('8'!I231)</f>
        <v>3900</v>
      </c>
    </row>
  </sheetData>
  <mergeCells count="3">
    <mergeCell ref="A1:C6"/>
    <mergeCell ref="D1:F6"/>
    <mergeCell ref="A7:F7"/>
  </mergeCells>
  <pageMargins left="0.31496062992125984" right="0.31496062992125984" top="0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</vt:lpstr>
      <vt:lpstr>9</vt:lpstr>
      <vt:lpstr>10</vt:lpstr>
      <vt:lpstr>12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днс</dc:creator>
  <cp:lastModifiedBy>buh11</cp:lastModifiedBy>
  <cp:lastPrinted>2023-01-11T11:29:26Z</cp:lastPrinted>
  <dcterms:created xsi:type="dcterms:W3CDTF">2019-09-30T18:12:57Z</dcterms:created>
  <dcterms:modified xsi:type="dcterms:W3CDTF">2023-10-23T06:44:28Z</dcterms:modified>
</cp:coreProperties>
</file>